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2270" windowHeight="9075" activeTab="1"/>
  </bookViews>
  <sheets>
    <sheet name="slopes" sheetId="1" r:id="rId1"/>
    <sheet name="slope_txt" sheetId="2" r:id="rId2"/>
    <sheet name="eps" sheetId="3" r:id="rId3"/>
    <sheet name="eps.txt" sheetId="4" r:id="rId4"/>
    <sheet name="fit" sheetId="5" r:id="rId5"/>
    <sheet name="eps from monitor" sheetId="6" r:id="rId6"/>
  </sheets>
  <definedNames>
    <definedName name="_xlnm.Print_Area" localSheetId="2">'eps'!$B$85:$C$89</definedName>
    <definedName name="_xlnm.Print_Area" localSheetId="5">'eps from monitor'!$C$81:$M$112</definedName>
    <definedName name="_xlnm.Print_Area" localSheetId="4">'fit'!$A$167:$G$172</definedName>
    <definedName name="solver_adj" localSheetId="4" hidden="1">'fit'!$L$71:$L$86</definedName>
    <definedName name="solver_cvg" localSheetId="4" hidden="1">0.001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'fit'!$A$76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<sst xmlns="http://schemas.openxmlformats.org/spreadsheetml/2006/main" count="493" uniqueCount="109">
  <si>
    <t>Calibrations</t>
  </si>
  <si>
    <t>C-NW</t>
  </si>
  <si>
    <t>C-NE</t>
  </si>
  <si>
    <t>C-SE</t>
  </si>
  <si>
    <t>C-SW</t>
  </si>
  <si>
    <t>Y from rasY</t>
  </si>
  <si>
    <t>Z from rasX</t>
  </si>
  <si>
    <t>offset</t>
  </si>
  <si>
    <t>slope</t>
  </si>
  <si>
    <t>HV</t>
  </si>
  <si>
    <t>RO</t>
  </si>
  <si>
    <t>Tcp</t>
  </si>
  <si>
    <t>Tfras</t>
  </si>
  <si>
    <t>Tgra</t>
  </si>
  <si>
    <t>ID</t>
  </si>
  <si>
    <t>A+NW</t>
  </si>
  <si>
    <t>A+NE</t>
  </si>
  <si>
    <t>A+SE</t>
  </si>
  <si>
    <t>A+SW</t>
  </si>
  <si>
    <t>date</t>
  </si>
  <si>
    <t>time</t>
  </si>
  <si>
    <t>lay 1</t>
  </si>
  <si>
    <t>lay 2</t>
  </si>
  <si>
    <t>lay 3</t>
  </si>
  <si>
    <t>Z from rasZ</t>
  </si>
  <si>
    <t>Inp0</t>
  </si>
  <si>
    <t>Inp1</t>
  </si>
  <si>
    <t>Inp2</t>
  </si>
  <si>
    <t>Inp3</t>
  </si>
  <si>
    <t>Rotz_Plot</t>
  </si>
  <si>
    <t>ROSH</t>
  </si>
  <si>
    <t>ROLO</t>
  </si>
  <si>
    <t>HVSH</t>
  </si>
  <si>
    <t>HVLO</t>
  </si>
  <si>
    <t>gra0</t>
  </si>
  <si>
    <t>gra1</t>
  </si>
  <si>
    <t>gra2</t>
  </si>
  <si>
    <t>gra3</t>
  </si>
  <si>
    <t>C+NW</t>
  </si>
  <si>
    <t>C+NE</t>
  </si>
  <si>
    <t>C+SE</t>
  </si>
  <si>
    <t>C+SW</t>
  </si>
  <si>
    <t>A-NW</t>
  </si>
  <si>
    <t>A-NE</t>
  </si>
  <si>
    <t>A-SE</t>
  </si>
  <si>
    <t>A-SW</t>
  </si>
  <si>
    <t>in microns</t>
  </si>
  <si>
    <t>historic angles</t>
  </si>
  <si>
    <t>Results with historic angles</t>
  </si>
  <si>
    <t>Y</t>
  </si>
  <si>
    <t>Z</t>
  </si>
  <si>
    <t>A+</t>
  </si>
  <si>
    <t>NW</t>
  </si>
  <si>
    <t>C+</t>
  </si>
  <si>
    <t>NE</t>
  </si>
  <si>
    <t>A-</t>
  </si>
  <si>
    <t>SE</t>
  </si>
  <si>
    <t>C-</t>
  </si>
  <si>
    <t>SW</t>
  </si>
  <si>
    <t>MyCor</t>
  </si>
  <si>
    <t>Asag</t>
  </si>
  <si>
    <t>0.05</t>
  </si>
  <si>
    <t>-0.05</t>
  </si>
  <si>
    <t>3D</t>
  </si>
  <si>
    <t>0</t>
  </si>
  <si>
    <t>Angles X2</t>
  </si>
  <si>
    <t>Sum</t>
  </si>
  <si>
    <t>Seen ROTZ</t>
  </si>
  <si>
    <t>Average</t>
  </si>
  <si>
    <t>torens</t>
  </si>
  <si>
    <t>maskers</t>
  </si>
  <si>
    <t>old dAngle</t>
  </si>
  <si>
    <t>fitted angles</t>
  </si>
  <si>
    <t>NOT UPDATED!!!!!!!!!!!!!11</t>
  </si>
  <si>
    <t>esp with fitted angles, no sag correction</t>
  </si>
  <si>
    <t>Position</t>
  </si>
  <si>
    <t>RASAS</t>
  </si>
  <si>
    <t>layer 1</t>
  </si>
  <si>
    <t>layer 2</t>
  </si>
  <si>
    <t>layer 3</t>
  </si>
  <si>
    <t>dZ</t>
  </si>
  <si>
    <t>dY</t>
  </si>
  <si>
    <t>Blocks</t>
  </si>
  <si>
    <t>Mask 1</t>
  </si>
  <si>
    <t>Mask 2</t>
  </si>
  <si>
    <t>Mask 3</t>
  </si>
  <si>
    <t>Mask 4</t>
  </si>
  <si>
    <t>Deviations</t>
  </si>
  <si>
    <t>mv</t>
  </si>
  <si>
    <t>Guess Angles</t>
  </si>
  <si>
    <t>Copy dAngle Fit parm:</t>
  </si>
  <si>
    <t>dAngles for pos</t>
  </si>
  <si>
    <t>used data from 20010620-21 for A+ and A-</t>
  </si>
  <si>
    <t>Rotz</t>
  </si>
  <si>
    <t>for plots</t>
  </si>
  <si>
    <t>BOL1</t>
  </si>
  <si>
    <t>BOL0</t>
  </si>
  <si>
    <t>MASKS</t>
  </si>
  <si>
    <t>Angle:</t>
  </si>
  <si>
    <t>"-y</t>
  </si>
  <si>
    <t>"-z</t>
  </si>
  <si>
    <t>"+z</t>
  </si>
  <si>
    <t>"+</t>
  </si>
  <si>
    <t>"-</t>
  </si>
  <si>
    <t>block</t>
  </si>
  <si>
    <t>y</t>
  </si>
  <si>
    <t>z</t>
  </si>
  <si>
    <t>Conclusion Eye fit: Mask angles changed a bit. Effect consistent with angle(+ block deviation)</t>
  </si>
  <si>
    <t>Tcalibration 20010719: avrage temp 0.35 higher after powercut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</si>
</sst>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E+00;\࠰"/>
    <numFmt numFmtId="166" formatCode="0.000000"/>
    <numFmt numFmtId="167" formatCode="0.00000"/>
    <numFmt numFmtId="168" formatCode="0.0000"/>
    <numFmt numFmtId="169" formatCode="0.0000000"/>
    <numFmt numFmtId="170" formatCode="0.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2" fontId="0" fillId="0" borderId="0" xfId="0" applyNumberFormat="1" applyAlignment="1">
      <alignment horizontal="left" indent="1"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" fontId="3" fillId="0" borderId="5" xfId="0" applyNumberFormat="1" applyFont="1" applyBorder="1" applyAlignment="1">
      <alignment/>
    </xf>
    <xf numFmtId="16" fontId="3" fillId="0" borderId="0" xfId="0" applyNumberFormat="1" applyFont="1" applyBorder="1" applyAlignment="1">
      <alignment/>
    </xf>
    <xf numFmtId="16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" fontId="3" fillId="0" borderId="2" xfId="0" applyNumberFormat="1" applyFont="1" applyBorder="1" applyAlignment="1">
      <alignment/>
    </xf>
    <xf numFmtId="16" fontId="3" fillId="0" borderId="3" xfId="0" applyNumberFormat="1" applyFont="1" applyBorder="1" applyAlignment="1">
      <alignment/>
    </xf>
    <xf numFmtId="16" fontId="3" fillId="0" borderId="8" xfId="0" applyNumberFormat="1" applyFont="1" applyBorder="1" applyAlignment="1">
      <alignment/>
    </xf>
    <xf numFmtId="1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1" xfId="0" applyBorder="1" applyAlignment="1">
      <alignment/>
    </xf>
    <xf numFmtId="16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" fontId="5" fillId="0" borderId="2" xfId="0" applyNumberFormat="1" applyFont="1" applyBorder="1" applyAlignment="1">
      <alignment/>
    </xf>
    <xf numFmtId="16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1" fontId="6" fillId="0" borderId="3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6" fontId="5" fillId="0" borderId="5" xfId="0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6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6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16" fontId="8" fillId="0" borderId="5" xfId="0" applyNumberFormat="1" applyFont="1" applyBorder="1" applyAlignment="1">
      <alignment/>
    </xf>
    <xf numFmtId="16" fontId="8" fillId="0" borderId="6" xfId="0" applyNumberFormat="1" applyFont="1" applyBorder="1" applyAlignment="1">
      <alignment/>
    </xf>
    <xf numFmtId="0" fontId="8" fillId="0" borderId="8" xfId="0" applyFont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1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" fontId="11" fillId="0" borderId="2" xfId="0" applyNumberFormat="1" applyFont="1" applyBorder="1" applyAlignment="1">
      <alignment/>
    </xf>
    <xf numFmtId="0" fontId="11" fillId="0" borderId="4" xfId="0" applyFont="1" applyBorder="1" applyAlignment="1">
      <alignment/>
    </xf>
    <xf numFmtId="1" fontId="12" fillId="0" borderId="3" xfId="0" applyNumberFormat="1" applyFont="1" applyBorder="1" applyAlignment="1">
      <alignment/>
    </xf>
    <xf numFmtId="1" fontId="13" fillId="0" borderId="3" xfId="0" applyNumberFormat="1" applyFont="1" applyBorder="1" applyAlignment="1">
      <alignment/>
    </xf>
    <xf numFmtId="1" fontId="12" fillId="0" borderId="9" xfId="0" applyNumberFormat="1" applyFont="1" applyBorder="1" applyAlignment="1">
      <alignment/>
    </xf>
    <xf numFmtId="1" fontId="12" fillId="0" borderId="4" xfId="0" applyNumberFormat="1" applyFont="1" applyBorder="1" applyAlignment="1">
      <alignment/>
    </xf>
    <xf numFmtId="16" fontId="11" fillId="0" borderId="5" xfId="0" applyNumberFormat="1" applyFont="1" applyBorder="1" applyAlignment="1">
      <alignment/>
    </xf>
    <xf numFmtId="0" fontId="11" fillId="0" borderId="1" xfId="0" applyFont="1" applyBorder="1" applyAlignment="1">
      <alignment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12" fillId="0" borderId="1" xfId="0" applyNumberFormat="1" applyFont="1" applyBorder="1" applyAlignment="1">
      <alignment/>
    </xf>
    <xf numFmtId="16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1" fontId="12" fillId="0" borderId="8" xfId="0" applyNumberFormat="1" applyFont="1" applyBorder="1" applyAlignment="1">
      <alignment/>
    </xf>
    <xf numFmtId="1" fontId="13" fillId="0" borderId="8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/>
    </xf>
    <xf numFmtId="1" fontId="12" fillId="0" borderId="11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5" xfId="0" applyFont="1" applyBorder="1" applyAlignment="1">
      <alignment/>
    </xf>
    <xf numFmtId="1" fontId="14" fillId="0" borderId="0" xfId="0" applyNumberFormat="1" applyFont="1" applyBorder="1" applyAlignment="1">
      <alignment horizontal="left" indent="3"/>
    </xf>
    <xf numFmtId="1" fontId="14" fillId="0" borderId="2" xfId="0" applyNumberFormat="1" applyFont="1" applyBorder="1" applyAlignment="1">
      <alignment horizontal="left"/>
    </xf>
    <xf numFmtId="1" fontId="14" fillId="0" borderId="3" xfId="0" applyNumberFormat="1" applyFont="1" applyBorder="1" applyAlignment="1">
      <alignment horizontal="left" indent="3"/>
    </xf>
    <xf numFmtId="1" fontId="14" fillId="0" borderId="3" xfId="0" applyNumberFormat="1" applyFont="1" applyBorder="1" applyAlignment="1" quotePrefix="1">
      <alignment horizontal="left" indent="3"/>
    </xf>
    <xf numFmtId="1" fontId="15" fillId="0" borderId="4" xfId="0" applyNumberFormat="1" applyFont="1" applyBorder="1" applyAlignment="1">
      <alignment horizontal="left" indent="3"/>
    </xf>
    <xf numFmtId="1" fontId="14" fillId="0" borderId="5" xfId="0" applyNumberFormat="1" applyFont="1" applyBorder="1" applyAlignment="1">
      <alignment horizontal="left"/>
    </xf>
    <xf numFmtId="1" fontId="15" fillId="0" borderId="1" xfId="0" applyNumberFormat="1" applyFont="1" applyBorder="1" applyAlignment="1">
      <alignment horizontal="left" indent="3"/>
    </xf>
    <xf numFmtId="1" fontId="14" fillId="0" borderId="6" xfId="0" applyNumberFormat="1" applyFont="1" applyBorder="1" applyAlignment="1">
      <alignment horizontal="left"/>
    </xf>
    <xf numFmtId="1" fontId="14" fillId="0" borderId="8" xfId="0" applyNumberFormat="1" applyFont="1" applyBorder="1" applyAlignment="1">
      <alignment horizontal="left" indent="3"/>
    </xf>
    <xf numFmtId="1" fontId="14" fillId="0" borderId="8" xfId="0" applyNumberFormat="1" applyFont="1" applyBorder="1" applyAlignment="1" quotePrefix="1">
      <alignment horizontal="left" indent="3"/>
    </xf>
    <xf numFmtId="1" fontId="15" fillId="0" borderId="7" xfId="0" applyNumberFormat="1" applyFont="1" applyBorder="1" applyAlignment="1">
      <alignment horizontal="left" indent="3"/>
    </xf>
    <xf numFmtId="1" fontId="15" fillId="0" borderId="2" xfId="0" applyNumberFormat="1" applyFont="1" applyBorder="1" applyAlignment="1">
      <alignment horizontal="left" indent="3"/>
    </xf>
    <xf numFmtId="1" fontId="15" fillId="0" borderId="5" xfId="0" applyNumberFormat="1" applyFont="1" applyBorder="1" applyAlignment="1">
      <alignment horizontal="left" indent="3"/>
    </xf>
    <xf numFmtId="1" fontId="15" fillId="0" borderId="6" xfId="0" applyNumberFormat="1" applyFont="1" applyBorder="1" applyAlignment="1">
      <alignment horizontal="left" indent="3"/>
    </xf>
    <xf numFmtId="1" fontId="14" fillId="0" borderId="4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1" fontId="14" fillId="0" borderId="7" xfId="0" applyNumberFormat="1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2" fontId="10" fillId="0" borderId="0" xfId="0" applyNumberFormat="1" applyFont="1" applyAlignment="1">
      <alignment/>
    </xf>
    <xf numFmtId="0" fontId="14" fillId="0" borderId="6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2" fontId="14" fillId="0" borderId="2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4" xfId="0" applyNumberFormat="1" applyFont="1" applyBorder="1" applyAlignment="1">
      <alignment/>
    </xf>
    <xf numFmtId="2" fontId="14" fillId="0" borderId="5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4" fillId="0" borderId="1" xfId="0" applyNumberFormat="1" applyFont="1" applyBorder="1" applyAlignment="1">
      <alignment/>
    </xf>
    <xf numFmtId="2" fontId="14" fillId="0" borderId="6" xfId="0" applyNumberFormat="1" applyFont="1" applyBorder="1" applyAlignment="1">
      <alignment/>
    </xf>
    <xf numFmtId="2" fontId="14" fillId="0" borderId="8" xfId="0" applyNumberFormat="1" applyFont="1" applyBorder="1" applyAlignment="1">
      <alignment/>
    </xf>
    <xf numFmtId="2" fontId="14" fillId="0" borderId="7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7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5" xfId="0" applyBorder="1" applyAlignment="1">
      <alignment/>
    </xf>
    <xf numFmtId="170" fontId="0" fillId="0" borderId="5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6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K26" sqref="K26"/>
    </sheetView>
  </sheetViews>
  <sheetFormatPr defaultColWidth="9.140625" defaultRowHeight="12.75"/>
  <sheetData>
    <row r="1" ht="12.75">
      <c r="A1" t="s">
        <v>0</v>
      </c>
    </row>
    <row r="2" spans="1:8" ht="12.75">
      <c r="A2">
        <v>2000</v>
      </c>
      <c r="E2" t="s">
        <v>5</v>
      </c>
      <c r="H2" t="s">
        <v>6</v>
      </c>
    </row>
    <row r="3" spans="1:14" ht="12.75">
      <c r="A3" t="s">
        <v>19</v>
      </c>
      <c r="B3" t="s">
        <v>20</v>
      </c>
      <c r="D3" t="s">
        <v>14</v>
      </c>
      <c r="E3" t="s">
        <v>7</v>
      </c>
      <c r="F3" t="s">
        <v>8</v>
      </c>
      <c r="H3" t="s">
        <v>7</v>
      </c>
      <c r="I3" t="s">
        <v>8</v>
      </c>
      <c r="L3" t="s">
        <v>11</v>
      </c>
      <c r="M3" t="s">
        <v>12</v>
      </c>
      <c r="N3" t="s">
        <v>13</v>
      </c>
    </row>
    <row r="4" spans="1:14" ht="12.75">
      <c r="A4">
        <v>808</v>
      </c>
      <c r="B4">
        <v>14.5</v>
      </c>
      <c r="C4" t="s">
        <v>1</v>
      </c>
      <c r="D4">
        <v>9</v>
      </c>
      <c r="E4">
        <v>62.1683</v>
      </c>
      <c r="F4">
        <v>1.806852</v>
      </c>
      <c r="H4">
        <v>51.27759</v>
      </c>
      <c r="I4">
        <v>2.503601</v>
      </c>
      <c r="K4" t="s">
        <v>9</v>
      </c>
      <c r="L4">
        <f>L25+0.35</f>
        <v>20.4283749</v>
      </c>
      <c r="M4">
        <f>M25+0.35</f>
        <v>20.5954987</v>
      </c>
      <c r="N4">
        <f>N25+0.35</f>
        <v>20.6888748</v>
      </c>
    </row>
    <row r="5" spans="1:14" ht="12.75">
      <c r="A5">
        <v>808</v>
      </c>
      <c r="B5">
        <v>14.5</v>
      </c>
      <c r="C5" t="s">
        <v>2</v>
      </c>
      <c r="D5">
        <v>10</v>
      </c>
      <c r="E5">
        <v>61.9496</v>
      </c>
      <c r="F5">
        <v>-1.618716</v>
      </c>
      <c r="H5">
        <v>66.44859</v>
      </c>
      <c r="I5">
        <v>-2.097513</v>
      </c>
      <c r="K5" t="s">
        <v>9</v>
      </c>
      <c r="L5">
        <f aca="true" t="shared" si="0" ref="L5:N22">L26+0.35</f>
        <v>20.4283749</v>
      </c>
      <c r="M5">
        <f t="shared" si="0"/>
        <v>20.5954987</v>
      </c>
      <c r="N5">
        <f t="shared" si="0"/>
        <v>20.6888748</v>
      </c>
    </row>
    <row r="6" spans="1:14" ht="12.75">
      <c r="A6">
        <v>808</v>
      </c>
      <c r="B6">
        <v>14.5</v>
      </c>
      <c r="C6" t="s">
        <v>3</v>
      </c>
      <c r="D6">
        <v>12</v>
      </c>
      <c r="E6">
        <v>49.47615</v>
      </c>
      <c r="F6">
        <v>-1.667079</v>
      </c>
      <c r="H6">
        <v>71.87894</v>
      </c>
      <c r="I6">
        <v>2.62185</v>
      </c>
      <c r="K6" t="s">
        <v>10</v>
      </c>
      <c r="L6">
        <f t="shared" si="0"/>
        <v>20.3132492</v>
      </c>
      <c r="M6">
        <f t="shared" si="0"/>
        <v>20.299501000000003</v>
      </c>
      <c r="N6">
        <f t="shared" si="0"/>
        <v>20.4361244</v>
      </c>
    </row>
    <row r="7" spans="1:14" ht="12.75">
      <c r="A7">
        <v>808</v>
      </c>
      <c r="B7">
        <v>14.5</v>
      </c>
      <c r="C7" t="s">
        <v>4</v>
      </c>
      <c r="D7">
        <v>11</v>
      </c>
      <c r="E7">
        <v>49.56541</v>
      </c>
      <c r="F7">
        <v>1.707817</v>
      </c>
      <c r="H7">
        <v>55.42611</v>
      </c>
      <c r="I7">
        <v>-2.118955</v>
      </c>
      <c r="K7" t="s">
        <v>10</v>
      </c>
      <c r="L7">
        <f t="shared" si="0"/>
        <v>20.3132492</v>
      </c>
      <c r="M7">
        <f t="shared" si="0"/>
        <v>20.299501000000003</v>
      </c>
      <c r="N7">
        <f t="shared" si="0"/>
        <v>20.4361244</v>
      </c>
    </row>
    <row r="9" spans="1:14" ht="12.75">
      <c r="A9">
        <v>808</v>
      </c>
      <c r="B9">
        <v>15</v>
      </c>
      <c r="C9" t="s">
        <v>15</v>
      </c>
      <c r="D9">
        <v>1</v>
      </c>
      <c r="E9">
        <v>62.15295</v>
      </c>
      <c r="F9">
        <v>1.795256</v>
      </c>
      <c r="H9">
        <v>81.41385</v>
      </c>
      <c r="I9">
        <v>2.319567</v>
      </c>
      <c r="K9" t="s">
        <v>9</v>
      </c>
      <c r="L9">
        <f t="shared" si="0"/>
        <v>20.433000200000002</v>
      </c>
      <c r="M9">
        <f t="shared" si="0"/>
        <v>20.6038357</v>
      </c>
      <c r="N9">
        <f t="shared" si="0"/>
        <v>20.691001500000002</v>
      </c>
    </row>
    <row r="10" spans="1:14" ht="12.75">
      <c r="A10">
        <v>808</v>
      </c>
      <c r="B10">
        <v>15</v>
      </c>
      <c r="C10" t="s">
        <v>16</v>
      </c>
      <c r="D10">
        <v>2</v>
      </c>
      <c r="E10">
        <v>61.96517</v>
      </c>
      <c r="F10">
        <v>-1.612986</v>
      </c>
      <c r="H10">
        <v>36.72853</v>
      </c>
      <c r="I10">
        <v>-2.143387</v>
      </c>
      <c r="K10" t="s">
        <v>9</v>
      </c>
      <c r="L10">
        <f t="shared" si="0"/>
        <v>20.433000200000002</v>
      </c>
      <c r="M10">
        <f t="shared" si="0"/>
        <v>20.6038357</v>
      </c>
      <c r="N10">
        <f t="shared" si="0"/>
        <v>20.691001500000002</v>
      </c>
    </row>
    <row r="11" spans="1:14" ht="12.75">
      <c r="A11">
        <v>808</v>
      </c>
      <c r="B11">
        <v>15</v>
      </c>
      <c r="C11" t="s">
        <v>17</v>
      </c>
      <c r="D11">
        <v>4</v>
      </c>
      <c r="E11">
        <v>49.25278</v>
      </c>
      <c r="F11">
        <v>-1.668537</v>
      </c>
      <c r="H11">
        <v>42.01173</v>
      </c>
      <c r="I11">
        <v>2.678734</v>
      </c>
      <c r="K11" t="s">
        <v>10</v>
      </c>
      <c r="L11">
        <f t="shared" si="0"/>
        <v>20.3150002</v>
      </c>
      <c r="M11">
        <f t="shared" si="0"/>
        <v>20.319665500000003</v>
      </c>
      <c r="N11">
        <f t="shared" si="0"/>
        <v>20.4394604</v>
      </c>
    </row>
    <row r="12" spans="1:14" ht="12.75">
      <c r="A12">
        <v>808</v>
      </c>
      <c r="B12">
        <v>15</v>
      </c>
      <c r="C12" t="s">
        <v>18</v>
      </c>
      <c r="D12">
        <v>3</v>
      </c>
      <c r="E12">
        <v>49.75782</v>
      </c>
      <c r="F12">
        <v>1.750562</v>
      </c>
      <c r="H12">
        <v>85.26742</v>
      </c>
      <c r="I12">
        <v>-2.145739</v>
      </c>
      <c r="K12" t="s">
        <v>10</v>
      </c>
      <c r="L12">
        <f t="shared" si="0"/>
        <v>20.3150002</v>
      </c>
      <c r="M12">
        <f t="shared" si="0"/>
        <v>20.319665500000003</v>
      </c>
      <c r="N12">
        <f t="shared" si="0"/>
        <v>20.4394604</v>
      </c>
    </row>
    <row r="14" spans="1:14" ht="12.75">
      <c r="A14">
        <v>809</v>
      </c>
      <c r="B14">
        <v>13.5</v>
      </c>
      <c r="C14" t="s">
        <v>38</v>
      </c>
      <c r="D14">
        <v>21</v>
      </c>
      <c r="E14">
        <v>49.29755</v>
      </c>
      <c r="F14">
        <v>-1.816366</v>
      </c>
      <c r="H14">
        <v>55.71321</v>
      </c>
      <c r="I14">
        <v>2.34032</v>
      </c>
      <c r="K14" t="s">
        <v>10</v>
      </c>
      <c r="L14">
        <f t="shared" si="0"/>
        <v>20.4634377</v>
      </c>
      <c r="M14">
        <f t="shared" si="0"/>
        <v>20.6984993</v>
      </c>
      <c r="N14">
        <f t="shared" si="0"/>
        <v>20.7849995</v>
      </c>
    </row>
    <row r="15" spans="1:14" ht="12.75">
      <c r="A15">
        <v>809</v>
      </c>
      <c r="B15">
        <v>13.5</v>
      </c>
      <c r="C15" t="s">
        <v>39</v>
      </c>
      <c r="D15">
        <v>22</v>
      </c>
      <c r="E15">
        <v>49.78027</v>
      </c>
      <c r="F15">
        <v>1.637279</v>
      </c>
      <c r="H15">
        <v>70.97044</v>
      </c>
      <c r="I15">
        <v>-2.251415</v>
      </c>
      <c r="K15" t="s">
        <v>10</v>
      </c>
      <c r="L15">
        <f t="shared" si="0"/>
        <v>20.4634377</v>
      </c>
      <c r="M15">
        <f t="shared" si="0"/>
        <v>20.6984993</v>
      </c>
      <c r="N15">
        <f t="shared" si="0"/>
        <v>20.7849995</v>
      </c>
    </row>
    <row r="16" spans="1:14" ht="12.75">
      <c r="A16">
        <v>809</v>
      </c>
      <c r="B16">
        <v>13.5</v>
      </c>
      <c r="C16" t="s">
        <v>40</v>
      </c>
      <c r="D16">
        <v>24</v>
      </c>
      <c r="E16">
        <v>62.25923</v>
      </c>
      <c r="F16">
        <v>1.653181</v>
      </c>
      <c r="H16">
        <v>67.47211</v>
      </c>
      <c r="I16">
        <v>2.824646</v>
      </c>
      <c r="K16" t="s">
        <v>9</v>
      </c>
      <c r="L16">
        <f t="shared" si="0"/>
        <v>20.4991261</v>
      </c>
      <c r="M16">
        <f t="shared" si="0"/>
        <v>20.4144989</v>
      </c>
      <c r="N16">
        <f t="shared" si="0"/>
        <v>20.5736862</v>
      </c>
    </row>
    <row r="17" spans="1:14" ht="12.75">
      <c r="A17">
        <v>809</v>
      </c>
      <c r="B17">
        <v>13.5</v>
      </c>
      <c r="C17" t="s">
        <v>41</v>
      </c>
      <c r="D17">
        <v>23</v>
      </c>
      <c r="E17">
        <v>61.94408</v>
      </c>
      <c r="F17">
        <v>-1.731144</v>
      </c>
      <c r="H17">
        <v>51.39272</v>
      </c>
      <c r="I17">
        <v>-2.267005</v>
      </c>
      <c r="K17" t="s">
        <v>9</v>
      </c>
      <c r="L17">
        <f t="shared" si="0"/>
        <v>20.4991261</v>
      </c>
      <c r="M17">
        <f t="shared" si="0"/>
        <v>20.4144989</v>
      </c>
      <c r="N17">
        <f t="shared" si="0"/>
        <v>20.5736862</v>
      </c>
    </row>
    <row r="19" spans="1:14" ht="12.75">
      <c r="A19">
        <v>809</v>
      </c>
      <c r="B19">
        <v>14</v>
      </c>
      <c r="C19" t="s">
        <v>42</v>
      </c>
      <c r="D19">
        <v>5</v>
      </c>
      <c r="E19">
        <v>49.51308</v>
      </c>
      <c r="F19">
        <v>-1.801562</v>
      </c>
      <c r="H19">
        <v>85.53705</v>
      </c>
      <c r="I19">
        <v>2.339166</v>
      </c>
      <c r="K19" t="s">
        <v>10</v>
      </c>
      <c r="L19">
        <f t="shared" si="0"/>
        <v>20.5847488</v>
      </c>
      <c r="M19">
        <f t="shared" si="0"/>
        <v>20.6951672</v>
      </c>
      <c r="N19">
        <f t="shared" si="0"/>
        <v>20.7847496</v>
      </c>
    </row>
    <row r="20" spans="1:14" ht="12.75">
      <c r="A20">
        <v>809</v>
      </c>
      <c r="B20">
        <v>14</v>
      </c>
      <c r="C20" t="s">
        <v>43</v>
      </c>
      <c r="D20">
        <v>6</v>
      </c>
      <c r="E20">
        <v>49.6057</v>
      </c>
      <c r="F20">
        <v>1.612451</v>
      </c>
      <c r="H20">
        <v>40.96449</v>
      </c>
      <c r="I20">
        <v>-2.138114</v>
      </c>
      <c r="K20" t="s">
        <v>10</v>
      </c>
      <c r="L20">
        <f t="shared" si="0"/>
        <v>20.5847488</v>
      </c>
      <c r="M20">
        <f t="shared" si="0"/>
        <v>20.6951672</v>
      </c>
      <c r="N20">
        <f t="shared" si="0"/>
        <v>20.7847496</v>
      </c>
    </row>
    <row r="21" spans="1:14" ht="12.75">
      <c r="A21">
        <v>809</v>
      </c>
      <c r="B21">
        <v>14</v>
      </c>
      <c r="C21" t="s">
        <v>44</v>
      </c>
      <c r="D21">
        <v>8</v>
      </c>
      <c r="E21">
        <v>62.27555</v>
      </c>
      <c r="F21">
        <v>1.668684</v>
      </c>
      <c r="H21">
        <v>37.68377</v>
      </c>
      <c r="I21">
        <v>2.802751</v>
      </c>
      <c r="K21" t="s">
        <v>9</v>
      </c>
      <c r="L21">
        <f t="shared" si="0"/>
        <v>20.445750800000003</v>
      </c>
      <c r="M21">
        <f t="shared" si="0"/>
        <v>20.4103333</v>
      </c>
      <c r="N21">
        <f t="shared" si="0"/>
        <v>20.573333400000003</v>
      </c>
    </row>
    <row r="22" spans="1:14" ht="12.75">
      <c r="A22">
        <v>809</v>
      </c>
      <c r="B22">
        <v>14</v>
      </c>
      <c r="C22" t="s">
        <v>45</v>
      </c>
      <c r="D22">
        <v>7</v>
      </c>
      <c r="E22">
        <v>61.91127</v>
      </c>
      <c r="F22">
        <v>-1.72944</v>
      </c>
      <c r="H22">
        <v>81.17718</v>
      </c>
      <c r="I22">
        <v>-2.2461</v>
      </c>
      <c r="K22" t="s">
        <v>9</v>
      </c>
      <c r="L22">
        <f t="shared" si="0"/>
        <v>20.445750800000003</v>
      </c>
      <c r="M22">
        <f t="shared" si="0"/>
        <v>20.4103333</v>
      </c>
      <c r="N22">
        <f t="shared" si="0"/>
        <v>20.573333400000003</v>
      </c>
    </row>
    <row r="24" ht="12.75">
      <c r="K24" t="s">
        <v>108</v>
      </c>
    </row>
    <row r="25" spans="12:14" ht="12.75">
      <c r="L25">
        <v>20.0783749</v>
      </c>
      <c r="M25">
        <v>20.2454987</v>
      </c>
      <c r="N25">
        <v>20.3388748</v>
      </c>
    </row>
    <row r="26" spans="12:14" ht="12.75">
      <c r="L26">
        <v>20.0783749</v>
      </c>
      <c r="M26">
        <v>20.2454987</v>
      </c>
      <c r="N26">
        <v>20.3388748</v>
      </c>
    </row>
    <row r="27" spans="12:14" ht="12.75">
      <c r="L27">
        <v>19.9632492</v>
      </c>
      <c r="M27">
        <v>19.949501</v>
      </c>
      <c r="N27">
        <v>20.0861244</v>
      </c>
    </row>
    <row r="28" spans="12:14" ht="12.75">
      <c r="L28">
        <v>19.9632492</v>
      </c>
      <c r="M28">
        <v>19.949501</v>
      </c>
      <c r="N28">
        <v>20.0861244</v>
      </c>
    </row>
    <row r="30" spans="12:14" ht="12.75">
      <c r="L30">
        <v>20.0830002</v>
      </c>
      <c r="M30">
        <v>20.2538357</v>
      </c>
      <c r="N30">
        <v>20.3410015</v>
      </c>
    </row>
    <row r="31" spans="12:14" ht="12.75">
      <c r="L31">
        <v>20.0830002</v>
      </c>
      <c r="M31">
        <v>20.2538357</v>
      </c>
      <c r="N31">
        <v>20.3410015</v>
      </c>
    </row>
    <row r="32" spans="12:14" ht="12.75">
      <c r="L32">
        <v>19.9650002</v>
      </c>
      <c r="M32">
        <v>19.9696655</v>
      </c>
      <c r="N32">
        <v>20.0894604</v>
      </c>
    </row>
    <row r="33" spans="12:14" ht="12.75">
      <c r="L33">
        <v>19.9650002</v>
      </c>
      <c r="M33">
        <v>19.9696655</v>
      </c>
      <c r="N33">
        <v>20.0894604</v>
      </c>
    </row>
    <row r="35" spans="12:14" ht="12.75">
      <c r="L35">
        <v>20.1134377</v>
      </c>
      <c r="M35">
        <v>20.3484993</v>
      </c>
      <c r="N35">
        <v>20.4349995</v>
      </c>
    </row>
    <row r="36" spans="12:14" ht="12.75">
      <c r="L36">
        <v>20.1134377</v>
      </c>
      <c r="M36">
        <v>20.3484993</v>
      </c>
      <c r="N36">
        <v>20.4349995</v>
      </c>
    </row>
    <row r="37" spans="12:14" ht="12.75">
      <c r="L37">
        <v>20.1491261</v>
      </c>
      <c r="M37">
        <v>20.0644989</v>
      </c>
      <c r="N37">
        <v>20.2236862</v>
      </c>
    </row>
    <row r="38" spans="12:14" ht="12.75">
      <c r="L38">
        <v>20.1491261</v>
      </c>
      <c r="M38">
        <v>20.0644989</v>
      </c>
      <c r="N38">
        <v>20.2236862</v>
      </c>
    </row>
    <row r="40" spans="12:14" ht="12.75">
      <c r="L40">
        <v>20.2347488</v>
      </c>
      <c r="M40">
        <v>20.3451672</v>
      </c>
      <c r="N40">
        <v>20.4347496</v>
      </c>
    </row>
    <row r="41" spans="12:14" ht="12.75">
      <c r="L41">
        <v>20.2347488</v>
      </c>
      <c r="M41">
        <v>20.3451672</v>
      </c>
      <c r="N41">
        <v>20.4347496</v>
      </c>
    </row>
    <row r="42" spans="12:14" ht="12.75">
      <c r="L42">
        <v>20.0957508</v>
      </c>
      <c r="M42">
        <v>20.0603333</v>
      </c>
      <c r="N42">
        <v>20.2233334</v>
      </c>
    </row>
    <row r="43" spans="12:14" ht="12.75">
      <c r="L43">
        <v>20.0957508</v>
      </c>
      <c r="M43">
        <v>20.0603333</v>
      </c>
      <c r="N43">
        <v>20.2233334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J19"/>
  <sheetViews>
    <sheetView tabSelected="1" workbookViewId="0" topLeftCell="A1">
      <selection activeCell="M11" sqref="M11"/>
    </sheetView>
  </sheetViews>
  <sheetFormatPr defaultColWidth="9.140625" defaultRowHeight="12.75"/>
  <sheetData>
    <row r="4" spans="2:10" ht="12.75">
      <c r="B4" t="s">
        <v>1</v>
      </c>
      <c r="C4">
        <f>slopes!D4</f>
        <v>9</v>
      </c>
      <c r="D4">
        <f>slopes!E4</f>
        <v>62.1683</v>
      </c>
      <c r="E4">
        <f>slopes!F4</f>
        <v>1.806852</v>
      </c>
      <c r="F4">
        <f>slopes!H4</f>
        <v>51.27759</v>
      </c>
      <c r="G4">
        <f>slopes!I4</f>
        <v>2.503601</v>
      </c>
      <c r="H4">
        <f>slopes!L4</f>
        <v>20.4283749</v>
      </c>
      <c r="I4">
        <f>slopes!M4</f>
        <v>20.5954987</v>
      </c>
      <c r="J4">
        <f>slopes!N4</f>
        <v>20.6888748</v>
      </c>
    </row>
    <row r="5" spans="2:10" ht="12.75">
      <c r="B5" t="s">
        <v>2</v>
      </c>
      <c r="C5">
        <f>slopes!D5</f>
        <v>10</v>
      </c>
      <c r="D5">
        <f>slopes!E5</f>
        <v>61.9496</v>
      </c>
      <c r="E5">
        <f>slopes!F5</f>
        <v>-1.618716</v>
      </c>
      <c r="F5">
        <f>slopes!H5</f>
        <v>66.44859</v>
      </c>
      <c r="G5">
        <f>slopes!I5</f>
        <v>-2.097513</v>
      </c>
      <c r="H5">
        <f>slopes!L5</f>
        <v>20.4283749</v>
      </c>
      <c r="I5">
        <f>slopes!M5</f>
        <v>20.5954987</v>
      </c>
      <c r="J5">
        <f>slopes!N5</f>
        <v>20.6888748</v>
      </c>
    </row>
    <row r="6" spans="2:10" ht="12.75">
      <c r="B6" t="s">
        <v>3</v>
      </c>
      <c r="C6">
        <f>slopes!D6</f>
        <v>12</v>
      </c>
      <c r="D6">
        <f>slopes!E6</f>
        <v>49.47615</v>
      </c>
      <c r="E6">
        <f>slopes!F6</f>
        <v>-1.667079</v>
      </c>
      <c r="F6">
        <f>slopes!H6</f>
        <v>71.87894</v>
      </c>
      <c r="G6">
        <f>slopes!I6</f>
        <v>2.62185</v>
      </c>
      <c r="H6">
        <f>slopes!L6</f>
        <v>20.3132492</v>
      </c>
      <c r="I6">
        <f>slopes!M6</f>
        <v>20.299501000000003</v>
      </c>
      <c r="J6">
        <f>slopes!N6</f>
        <v>20.4361244</v>
      </c>
    </row>
    <row r="7" spans="2:10" ht="12.75">
      <c r="B7" t="s">
        <v>4</v>
      </c>
      <c r="C7">
        <f>slopes!D7</f>
        <v>11</v>
      </c>
      <c r="D7">
        <f>slopes!E7</f>
        <v>49.56541</v>
      </c>
      <c r="E7">
        <f>slopes!F7</f>
        <v>1.707817</v>
      </c>
      <c r="F7">
        <f>slopes!H7</f>
        <v>55.42611</v>
      </c>
      <c r="G7">
        <f>slopes!I7</f>
        <v>-2.118955</v>
      </c>
      <c r="H7">
        <f>slopes!L7</f>
        <v>20.3132492</v>
      </c>
      <c r="I7">
        <f>slopes!M7</f>
        <v>20.299501000000003</v>
      </c>
      <c r="J7">
        <f>slopes!N7</f>
        <v>20.4361244</v>
      </c>
    </row>
    <row r="8" spans="2:10" ht="12.75">
      <c r="B8" t="s">
        <v>15</v>
      </c>
      <c r="C8">
        <f>slopes!D9</f>
        <v>1</v>
      </c>
      <c r="D8">
        <f>slopes!E9</f>
        <v>62.15295</v>
      </c>
      <c r="E8">
        <f>slopes!F9</f>
        <v>1.795256</v>
      </c>
      <c r="F8">
        <f>slopes!H9</f>
        <v>81.41385</v>
      </c>
      <c r="G8">
        <f>slopes!I9</f>
        <v>2.319567</v>
      </c>
      <c r="H8">
        <f>slopes!L9</f>
        <v>20.433000200000002</v>
      </c>
      <c r="I8">
        <f>slopes!M9</f>
        <v>20.6038357</v>
      </c>
      <c r="J8">
        <f>slopes!N9</f>
        <v>20.691001500000002</v>
      </c>
    </row>
    <row r="9" spans="2:10" ht="12.75">
      <c r="B9" t="s">
        <v>16</v>
      </c>
      <c r="C9">
        <f>slopes!D10</f>
        <v>2</v>
      </c>
      <c r="D9">
        <f>slopes!E10</f>
        <v>61.96517</v>
      </c>
      <c r="E9">
        <f>slopes!F10</f>
        <v>-1.612986</v>
      </c>
      <c r="F9">
        <f>slopes!H10</f>
        <v>36.72853</v>
      </c>
      <c r="G9">
        <f>slopes!I10</f>
        <v>-2.143387</v>
      </c>
      <c r="H9">
        <f>slopes!L10</f>
        <v>20.433000200000002</v>
      </c>
      <c r="I9">
        <f>slopes!M10</f>
        <v>20.6038357</v>
      </c>
      <c r="J9">
        <f>slopes!N10</f>
        <v>20.691001500000002</v>
      </c>
    </row>
    <row r="10" spans="2:10" ht="12.75">
      <c r="B10" t="s">
        <v>17</v>
      </c>
      <c r="C10">
        <f>slopes!D11</f>
        <v>4</v>
      </c>
      <c r="D10">
        <f>slopes!E11</f>
        <v>49.25278</v>
      </c>
      <c r="E10">
        <f>slopes!F11</f>
        <v>-1.668537</v>
      </c>
      <c r="F10">
        <f>slopes!H11</f>
        <v>42.01173</v>
      </c>
      <c r="G10">
        <f>slopes!I11</f>
        <v>2.678734</v>
      </c>
      <c r="H10">
        <f>slopes!L11</f>
        <v>20.3150002</v>
      </c>
      <c r="I10">
        <f>slopes!M11</f>
        <v>20.319665500000003</v>
      </c>
      <c r="J10">
        <f>slopes!N11</f>
        <v>20.4394604</v>
      </c>
    </row>
    <row r="11" spans="2:10" ht="12.75">
      <c r="B11" t="s">
        <v>18</v>
      </c>
      <c r="C11">
        <f>slopes!D12</f>
        <v>3</v>
      </c>
      <c r="D11">
        <f>slopes!E12</f>
        <v>49.75782</v>
      </c>
      <c r="E11">
        <f>slopes!F12</f>
        <v>1.750562</v>
      </c>
      <c r="F11">
        <f>slopes!H12</f>
        <v>85.26742</v>
      </c>
      <c r="G11">
        <f>slopes!I12</f>
        <v>-2.145739</v>
      </c>
      <c r="H11">
        <f>slopes!L12</f>
        <v>20.3150002</v>
      </c>
      <c r="I11">
        <f>slopes!M12</f>
        <v>20.319665500000003</v>
      </c>
      <c r="J11">
        <f>slopes!N12</f>
        <v>20.4394604</v>
      </c>
    </row>
    <row r="12" spans="2:10" ht="12.75">
      <c r="B12" t="s">
        <v>38</v>
      </c>
      <c r="C12">
        <f>slopes!D14</f>
        <v>21</v>
      </c>
      <c r="D12">
        <f>slopes!E14</f>
        <v>49.29755</v>
      </c>
      <c r="E12">
        <f>slopes!F14</f>
        <v>-1.816366</v>
      </c>
      <c r="F12">
        <f>slopes!H14</f>
        <v>55.71321</v>
      </c>
      <c r="G12">
        <f>slopes!I14</f>
        <v>2.34032</v>
      </c>
      <c r="H12">
        <f>slopes!L14</f>
        <v>20.4634377</v>
      </c>
      <c r="I12">
        <f>slopes!M14</f>
        <v>20.6984993</v>
      </c>
      <c r="J12">
        <f>slopes!N14</f>
        <v>20.7849995</v>
      </c>
    </row>
    <row r="13" spans="2:10" ht="12.75">
      <c r="B13" t="s">
        <v>39</v>
      </c>
      <c r="C13">
        <f>slopes!D15</f>
        <v>22</v>
      </c>
      <c r="D13">
        <f>slopes!E15</f>
        <v>49.78027</v>
      </c>
      <c r="E13">
        <f>slopes!F15</f>
        <v>1.637279</v>
      </c>
      <c r="F13">
        <f>slopes!H15</f>
        <v>70.97044</v>
      </c>
      <c r="G13">
        <f>slopes!I15</f>
        <v>-2.251415</v>
      </c>
      <c r="H13">
        <f>slopes!L15</f>
        <v>20.4634377</v>
      </c>
      <c r="I13">
        <f>slopes!M15</f>
        <v>20.6984993</v>
      </c>
      <c r="J13">
        <f>slopes!N15</f>
        <v>20.7849995</v>
      </c>
    </row>
    <row r="14" spans="2:10" ht="12.75">
      <c r="B14" t="s">
        <v>40</v>
      </c>
      <c r="C14">
        <f>slopes!D16</f>
        <v>24</v>
      </c>
      <c r="D14">
        <f>slopes!E16</f>
        <v>62.25923</v>
      </c>
      <c r="E14">
        <f>slopes!F16</f>
        <v>1.653181</v>
      </c>
      <c r="F14">
        <f>slopes!H16</f>
        <v>67.47211</v>
      </c>
      <c r="G14">
        <f>slopes!I16</f>
        <v>2.824646</v>
      </c>
      <c r="H14">
        <f>slopes!L16</f>
        <v>20.4991261</v>
      </c>
      <c r="I14">
        <f>slopes!M16</f>
        <v>20.4144989</v>
      </c>
      <c r="J14">
        <f>slopes!N16</f>
        <v>20.5736862</v>
      </c>
    </row>
    <row r="15" spans="2:10" ht="12.75">
      <c r="B15" t="s">
        <v>41</v>
      </c>
      <c r="C15">
        <f>slopes!D17</f>
        <v>23</v>
      </c>
      <c r="D15">
        <f>slopes!E17</f>
        <v>61.94408</v>
      </c>
      <c r="E15">
        <f>slopes!F17</f>
        <v>-1.731144</v>
      </c>
      <c r="F15">
        <f>slopes!H17</f>
        <v>51.39272</v>
      </c>
      <c r="G15">
        <f>slopes!I17</f>
        <v>-2.267005</v>
      </c>
      <c r="H15">
        <f>slopes!L17</f>
        <v>20.4991261</v>
      </c>
      <c r="I15">
        <f>slopes!M17</f>
        <v>20.4144989</v>
      </c>
      <c r="J15">
        <f>slopes!N17</f>
        <v>20.5736862</v>
      </c>
    </row>
    <row r="16" spans="2:10" ht="12.75">
      <c r="B16" t="s">
        <v>42</v>
      </c>
      <c r="C16">
        <f>slopes!D19</f>
        <v>5</v>
      </c>
      <c r="D16">
        <f>slopes!E19</f>
        <v>49.51308</v>
      </c>
      <c r="E16">
        <f>slopes!F19</f>
        <v>-1.801562</v>
      </c>
      <c r="F16">
        <f>slopes!H19</f>
        <v>85.53705</v>
      </c>
      <c r="G16">
        <f>slopes!I19</f>
        <v>2.339166</v>
      </c>
      <c r="H16">
        <f>slopes!L19</f>
        <v>20.5847488</v>
      </c>
      <c r="I16">
        <f>slopes!M19</f>
        <v>20.6951672</v>
      </c>
      <c r="J16">
        <f>slopes!N19</f>
        <v>20.7847496</v>
      </c>
    </row>
    <row r="17" spans="2:10" ht="12.75">
      <c r="B17" t="s">
        <v>43</v>
      </c>
      <c r="C17">
        <f>slopes!D20</f>
        <v>6</v>
      </c>
      <c r="D17">
        <f>slopes!E20</f>
        <v>49.6057</v>
      </c>
      <c r="E17">
        <f>slopes!F20</f>
        <v>1.612451</v>
      </c>
      <c r="F17">
        <f>slopes!H20</f>
        <v>40.96449</v>
      </c>
      <c r="G17">
        <f>slopes!I20</f>
        <v>-2.138114</v>
      </c>
      <c r="H17">
        <f>slopes!L20</f>
        <v>20.5847488</v>
      </c>
      <c r="I17">
        <f>slopes!M20</f>
        <v>20.6951672</v>
      </c>
      <c r="J17">
        <f>slopes!N20</f>
        <v>20.7847496</v>
      </c>
    </row>
    <row r="18" spans="2:10" ht="12.75">
      <c r="B18" t="s">
        <v>44</v>
      </c>
      <c r="C18">
        <f>slopes!D21</f>
        <v>8</v>
      </c>
      <c r="D18">
        <f>slopes!E21</f>
        <v>62.27555</v>
      </c>
      <c r="E18">
        <f>slopes!F21</f>
        <v>1.668684</v>
      </c>
      <c r="F18">
        <f>slopes!H21</f>
        <v>37.68377</v>
      </c>
      <c r="G18">
        <f>slopes!I21</f>
        <v>2.802751</v>
      </c>
      <c r="H18">
        <f>slopes!L21</f>
        <v>20.445750800000003</v>
      </c>
      <c r="I18">
        <f>slopes!M21</f>
        <v>20.4103333</v>
      </c>
      <c r="J18">
        <f>slopes!N21</f>
        <v>20.573333400000003</v>
      </c>
    </row>
    <row r="19" spans="2:10" ht="12.75">
      <c r="B19" t="s">
        <v>45</v>
      </c>
      <c r="C19">
        <f>slopes!D22</f>
        <v>7</v>
      </c>
      <c r="D19">
        <f>slopes!E22</f>
        <v>61.91127</v>
      </c>
      <c r="E19">
        <f>slopes!F22</f>
        <v>-1.72944</v>
      </c>
      <c r="F19">
        <f>slopes!H22</f>
        <v>81.17718</v>
      </c>
      <c r="G19">
        <f>slopes!I22</f>
        <v>-2.2461</v>
      </c>
      <c r="H19">
        <f>slopes!L22</f>
        <v>20.445750800000003</v>
      </c>
      <c r="I19">
        <f>slopes!M22</f>
        <v>20.4103333</v>
      </c>
      <c r="J19">
        <f>slopes!N22</f>
        <v>20.573333400000003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C46">
      <selection activeCell="D14" sqref="D14"/>
    </sheetView>
  </sheetViews>
  <sheetFormatPr defaultColWidth="9.140625" defaultRowHeight="12.75"/>
  <cols>
    <col min="2" max="2" width="17.421875" style="0" bestFit="1" customWidth="1"/>
    <col min="3" max="3" width="7.57421875" style="0" customWidth="1"/>
  </cols>
  <sheetData>
    <row r="1" spans="1:2" ht="12.75">
      <c r="A1" t="s">
        <v>19</v>
      </c>
      <c r="B1" t="s">
        <v>20</v>
      </c>
    </row>
    <row r="2" spans="7:14" ht="12.75">
      <c r="G2" t="s">
        <v>5</v>
      </c>
      <c r="K2" t="s">
        <v>24</v>
      </c>
      <c r="N2" t="s">
        <v>29</v>
      </c>
    </row>
    <row r="3" spans="4:12" ht="12.75">
      <c r="D3" t="s">
        <v>14</v>
      </c>
      <c r="F3" t="s">
        <v>21</v>
      </c>
      <c r="G3" t="s">
        <v>22</v>
      </c>
      <c r="H3" t="s">
        <v>23</v>
      </c>
      <c r="J3" t="s">
        <v>21</v>
      </c>
      <c r="K3" t="s">
        <v>22</v>
      </c>
      <c r="L3" t="s">
        <v>23</v>
      </c>
    </row>
    <row r="4" spans="1:14" ht="12.75">
      <c r="A4">
        <v>808</v>
      </c>
      <c r="B4">
        <v>14.5</v>
      </c>
      <c r="C4" t="s">
        <v>1</v>
      </c>
      <c r="D4">
        <v>9</v>
      </c>
      <c r="F4">
        <f>F34+G4</f>
        <v>-0.0020683946539329155</v>
      </c>
      <c r="G4">
        <v>0</v>
      </c>
      <c r="H4">
        <f>H34+G4</f>
        <v>0.005931605346067084</v>
      </c>
      <c r="J4">
        <f>J34+K4</f>
        <v>0.0019481159331829474</v>
      </c>
      <c r="K4">
        <v>0</v>
      </c>
      <c r="L4">
        <f>L34+K4</f>
        <v>0.0030518840668170527</v>
      </c>
      <c r="N4">
        <v>-4.8</v>
      </c>
    </row>
    <row r="5" spans="1:14" ht="12.75">
      <c r="A5">
        <v>808</v>
      </c>
      <c r="B5">
        <v>14.5</v>
      </c>
      <c r="C5" t="s">
        <v>2</v>
      </c>
      <c r="D5">
        <v>10</v>
      </c>
      <c r="F5">
        <f aca="true" t="shared" si="0" ref="F5:F19">F35+G5</f>
        <v>-0.00895324588542086</v>
      </c>
      <c r="G5">
        <v>0</v>
      </c>
      <c r="H5">
        <f aca="true" t="shared" si="1" ref="H5:H19">H35+G5</f>
        <v>-0.0019532458854208614</v>
      </c>
      <c r="J5">
        <f aca="true" t="shared" si="2" ref="J5:J19">J35+K5</f>
        <v>-0.00018562620139616004</v>
      </c>
      <c r="K5">
        <v>0</v>
      </c>
      <c r="L5">
        <f aca="true" t="shared" si="3" ref="L5:L19">L35+K5</f>
        <v>0.00818562620139616</v>
      </c>
      <c r="N5">
        <v>17.37</v>
      </c>
    </row>
    <row r="6" spans="1:14" ht="12.75">
      <c r="A6">
        <v>808</v>
      </c>
      <c r="B6">
        <v>14.5</v>
      </c>
      <c r="C6" t="s">
        <v>3</v>
      </c>
      <c r="D6">
        <v>12</v>
      </c>
      <c r="F6">
        <f t="shared" si="0"/>
        <v>-0.0072257203498156414</v>
      </c>
      <c r="G6">
        <v>0</v>
      </c>
      <c r="H6">
        <f t="shared" si="1"/>
        <v>-0.0012257203498156415</v>
      </c>
      <c r="J6">
        <f t="shared" si="2"/>
        <v>-0.007124581939680446</v>
      </c>
      <c r="K6">
        <v>0</v>
      </c>
      <c r="L6">
        <f t="shared" si="3"/>
        <v>0.0031245819396804454</v>
      </c>
      <c r="N6">
        <v>28.96</v>
      </c>
    </row>
    <row r="7" spans="1:14" ht="12.75">
      <c r="A7">
        <v>808</v>
      </c>
      <c r="B7">
        <v>14.5</v>
      </c>
      <c r="C7" t="s">
        <v>4</v>
      </c>
      <c r="D7">
        <v>11</v>
      </c>
      <c r="F7">
        <f t="shared" si="0"/>
        <v>0.0007429255374204734</v>
      </c>
      <c r="G7">
        <v>0</v>
      </c>
      <c r="H7">
        <f t="shared" si="1"/>
        <v>0.004742925537420473</v>
      </c>
      <c r="J7">
        <f t="shared" si="2"/>
        <v>-0.002712262401804513</v>
      </c>
      <c r="K7">
        <v>0</v>
      </c>
      <c r="L7">
        <f t="shared" si="3"/>
        <v>-0.0012877375981954872</v>
      </c>
      <c r="N7">
        <v>6.28</v>
      </c>
    </row>
    <row r="8" spans="1:14" ht="12.75">
      <c r="A8">
        <v>808</v>
      </c>
      <c r="B8">
        <v>15</v>
      </c>
      <c r="C8" t="s">
        <v>15</v>
      </c>
      <c r="D8">
        <v>1</v>
      </c>
      <c r="F8">
        <f t="shared" si="0"/>
        <v>0.02504675411457914</v>
      </c>
      <c r="G8">
        <v>0.028</v>
      </c>
      <c r="H8">
        <f t="shared" si="1"/>
        <v>0.03404675411457914</v>
      </c>
      <c r="J8">
        <f t="shared" si="2"/>
        <v>-0.007185626201396159</v>
      </c>
      <c r="K8">
        <v>-0.009</v>
      </c>
      <c r="L8">
        <f t="shared" si="3"/>
        <v>-0.004814373798603839</v>
      </c>
      <c r="N8">
        <v>-4.8</v>
      </c>
    </row>
    <row r="9" spans="1:14" ht="12.75">
      <c r="A9">
        <v>808</v>
      </c>
      <c r="B9">
        <v>15</v>
      </c>
      <c r="C9" t="s">
        <v>16</v>
      </c>
      <c r="D9">
        <v>2</v>
      </c>
      <c r="F9">
        <f t="shared" si="0"/>
        <v>-0.022068394653932916</v>
      </c>
      <c r="G9">
        <v>-0.014</v>
      </c>
      <c r="H9">
        <f t="shared" si="1"/>
        <v>-0.014068394653932916</v>
      </c>
      <c r="J9">
        <f t="shared" si="2"/>
        <v>0.508948115933183</v>
      </c>
      <c r="K9">
        <v>0.512</v>
      </c>
      <c r="L9">
        <f t="shared" si="3"/>
        <v>0.521051884066817</v>
      </c>
      <c r="N9">
        <v>17.37</v>
      </c>
    </row>
    <row r="10" spans="1:14" ht="12.75">
      <c r="A10">
        <v>808</v>
      </c>
      <c r="B10">
        <v>15</v>
      </c>
      <c r="C10" t="s">
        <v>17</v>
      </c>
      <c r="D10">
        <v>4</v>
      </c>
      <c r="F10">
        <f t="shared" si="0"/>
        <v>0.033742925537420476</v>
      </c>
      <c r="G10">
        <v>0.041</v>
      </c>
      <c r="H10">
        <f t="shared" si="1"/>
        <v>0.039742925537420475</v>
      </c>
      <c r="J10">
        <f t="shared" si="2"/>
        <v>0.2522877375981955</v>
      </c>
      <c r="K10">
        <v>0.259</v>
      </c>
      <c r="L10">
        <f t="shared" si="3"/>
        <v>0.2657122624018045</v>
      </c>
      <c r="N10">
        <v>28.96</v>
      </c>
    </row>
    <row r="11" spans="1:14" ht="12.75">
      <c r="A11">
        <v>808</v>
      </c>
      <c r="B11">
        <v>15</v>
      </c>
      <c r="C11" t="s">
        <v>18</v>
      </c>
      <c r="D11">
        <v>3</v>
      </c>
      <c r="F11">
        <f t="shared" si="0"/>
        <v>0.05077427965018436</v>
      </c>
      <c r="G11">
        <v>0.05</v>
      </c>
      <c r="H11">
        <f t="shared" si="1"/>
        <v>0.05377427965018436</v>
      </c>
      <c r="J11">
        <f t="shared" si="2"/>
        <v>0.0008754180603195547</v>
      </c>
      <c r="K11">
        <v>0.003</v>
      </c>
      <c r="L11">
        <f t="shared" si="3"/>
        <v>0.005124581939680446</v>
      </c>
      <c r="N11">
        <v>6.28</v>
      </c>
    </row>
    <row r="12" spans="1:14" ht="12.75">
      <c r="A12">
        <v>808</v>
      </c>
      <c r="B12">
        <v>14.5</v>
      </c>
      <c r="C12" t="s">
        <v>38</v>
      </c>
      <c r="D12">
        <v>21</v>
      </c>
      <c r="F12">
        <f t="shared" si="0"/>
        <v>-0.0017429255374204736</v>
      </c>
      <c r="G12">
        <v>0</v>
      </c>
      <c r="H12">
        <f t="shared" si="1"/>
        <v>0.008257074462579526</v>
      </c>
      <c r="J12">
        <f t="shared" si="2"/>
        <v>0.003712262401804513</v>
      </c>
      <c r="K12">
        <v>0</v>
      </c>
      <c r="L12">
        <f t="shared" si="3"/>
        <v>0.005287737598195488</v>
      </c>
      <c r="N12">
        <v>-4.8</v>
      </c>
    </row>
    <row r="13" spans="1:14" ht="12.75">
      <c r="A13">
        <v>808</v>
      </c>
      <c r="B13">
        <v>14.5</v>
      </c>
      <c r="C13" t="s">
        <v>39</v>
      </c>
      <c r="D13">
        <v>22</v>
      </c>
      <c r="F13">
        <f t="shared" si="0"/>
        <v>-0.008774279650184357</v>
      </c>
      <c r="G13">
        <v>0</v>
      </c>
      <c r="H13">
        <f t="shared" si="1"/>
        <v>-0.0007742796501843585</v>
      </c>
      <c r="J13">
        <f t="shared" si="2"/>
        <v>0.0021245819396804454</v>
      </c>
      <c r="K13">
        <v>0</v>
      </c>
      <c r="L13">
        <f t="shared" si="3"/>
        <v>0.012875418060319553</v>
      </c>
      <c r="N13">
        <v>17.37</v>
      </c>
    </row>
    <row r="14" spans="1:14" ht="12.75">
      <c r="A14">
        <v>808</v>
      </c>
      <c r="B14">
        <v>14.5</v>
      </c>
      <c r="C14" t="s">
        <v>40</v>
      </c>
      <c r="D14">
        <v>24</v>
      </c>
      <c r="F14">
        <f t="shared" si="0"/>
        <v>-0.007046754114579139</v>
      </c>
      <c r="G14">
        <v>0</v>
      </c>
      <c r="H14">
        <f t="shared" si="1"/>
        <v>-4.675411457913858E-05</v>
      </c>
      <c r="J14">
        <f t="shared" si="2"/>
        <v>-0.00781437379860384</v>
      </c>
      <c r="K14">
        <v>0</v>
      </c>
      <c r="L14">
        <f t="shared" si="3"/>
        <v>0.0028143737986038395</v>
      </c>
      <c r="N14">
        <v>28.96</v>
      </c>
    </row>
    <row r="15" spans="1:14" ht="12.75">
      <c r="A15">
        <v>808</v>
      </c>
      <c r="B15">
        <v>14.5</v>
      </c>
      <c r="C15" t="s">
        <v>41</v>
      </c>
      <c r="D15">
        <v>23</v>
      </c>
      <c r="F15">
        <f t="shared" si="0"/>
        <v>6.839465393291544E-05</v>
      </c>
      <c r="G15">
        <v>0</v>
      </c>
      <c r="H15">
        <f t="shared" si="1"/>
        <v>0.0030683946539329155</v>
      </c>
      <c r="J15">
        <f t="shared" si="2"/>
        <v>-0.0029481159331829474</v>
      </c>
      <c r="K15">
        <v>0</v>
      </c>
      <c r="L15">
        <f t="shared" si="3"/>
        <v>-0.0010518840668170527</v>
      </c>
      <c r="N15">
        <v>6.28</v>
      </c>
    </row>
    <row r="16" spans="1:14" ht="12.75">
      <c r="A16">
        <v>808</v>
      </c>
      <c r="B16">
        <v>15</v>
      </c>
      <c r="C16" t="s">
        <v>42</v>
      </c>
      <c r="D16">
        <v>5</v>
      </c>
      <c r="F16">
        <f t="shared" si="0"/>
        <v>-0.004774279650184359</v>
      </c>
      <c r="G16">
        <v>0</v>
      </c>
      <c r="H16">
        <f t="shared" si="1"/>
        <v>0.005225720349815641</v>
      </c>
      <c r="J16">
        <f t="shared" si="2"/>
        <v>0.0021245819396804454</v>
      </c>
      <c r="K16">
        <v>0</v>
      </c>
      <c r="L16">
        <f t="shared" si="3"/>
        <v>0.0028754180603195543</v>
      </c>
      <c r="N16">
        <v>-4.8</v>
      </c>
    </row>
    <row r="17" spans="1:14" ht="12.75">
      <c r="A17">
        <v>808</v>
      </c>
      <c r="B17">
        <v>15</v>
      </c>
      <c r="C17" t="s">
        <v>43</v>
      </c>
      <c r="D17">
        <v>6</v>
      </c>
      <c r="F17">
        <f t="shared" si="0"/>
        <v>-0.010742925537420473</v>
      </c>
      <c r="G17">
        <v>0</v>
      </c>
      <c r="H17">
        <f t="shared" si="1"/>
        <v>-0.0017429255374204736</v>
      </c>
      <c r="J17">
        <f t="shared" si="2"/>
        <v>-0.0012877375981954872</v>
      </c>
      <c r="K17">
        <v>0</v>
      </c>
      <c r="L17">
        <f t="shared" si="3"/>
        <v>0.010287737598195488</v>
      </c>
      <c r="N17">
        <v>17.37</v>
      </c>
    </row>
    <row r="18" spans="1:14" ht="12.75">
      <c r="A18">
        <v>808</v>
      </c>
      <c r="B18">
        <v>15</v>
      </c>
      <c r="C18" t="s">
        <v>44</v>
      </c>
      <c r="D18">
        <v>8</v>
      </c>
      <c r="F18">
        <f t="shared" si="0"/>
        <v>-0.007931605346067084</v>
      </c>
      <c r="G18">
        <v>0</v>
      </c>
      <c r="H18">
        <f t="shared" si="1"/>
        <v>-0.0019316053460670846</v>
      </c>
      <c r="J18">
        <f t="shared" si="2"/>
        <v>-0.004948115933182947</v>
      </c>
      <c r="K18">
        <v>0</v>
      </c>
      <c r="L18">
        <f t="shared" si="3"/>
        <v>0.004948115933182947</v>
      </c>
      <c r="N18">
        <v>28.96</v>
      </c>
    </row>
    <row r="19" spans="1:14" ht="12.75">
      <c r="A19">
        <v>808</v>
      </c>
      <c r="B19">
        <v>15</v>
      </c>
      <c r="C19" t="s">
        <v>45</v>
      </c>
      <c r="D19">
        <v>7</v>
      </c>
      <c r="F19">
        <f t="shared" si="0"/>
        <v>-0.0010467541145791385</v>
      </c>
      <c r="G19">
        <v>0</v>
      </c>
      <c r="H19">
        <f t="shared" si="1"/>
        <v>0.0029532458854208614</v>
      </c>
      <c r="J19">
        <f t="shared" si="2"/>
        <v>-0.00181437379860384</v>
      </c>
      <c r="K19">
        <v>0</v>
      </c>
      <c r="L19">
        <f t="shared" si="3"/>
        <v>-0.00018562620139616004</v>
      </c>
      <c r="N19">
        <v>6.28</v>
      </c>
    </row>
    <row r="20" spans="1:14" ht="12.75">
      <c r="A20">
        <v>809</v>
      </c>
      <c r="B20">
        <v>13.5</v>
      </c>
      <c r="C20" t="s">
        <v>25</v>
      </c>
      <c r="D20">
        <v>37</v>
      </c>
      <c r="F20">
        <v>51.141</v>
      </c>
      <c r="G20">
        <v>51.141</v>
      </c>
      <c r="H20">
        <v>51.141</v>
      </c>
      <c r="J20">
        <v>48.131</v>
      </c>
      <c r="K20">
        <v>48.131</v>
      </c>
      <c r="L20">
        <v>48.131</v>
      </c>
      <c r="N20">
        <v>14.213</v>
      </c>
    </row>
    <row r="21" spans="1:14" ht="12.75">
      <c r="A21">
        <v>809</v>
      </c>
      <c r="B21">
        <v>13.5</v>
      </c>
      <c r="C21" t="s">
        <v>26</v>
      </c>
      <c r="D21">
        <v>38</v>
      </c>
      <c r="F21">
        <v>70.257</v>
      </c>
      <c r="G21">
        <v>70.257</v>
      </c>
      <c r="H21">
        <v>70.257</v>
      </c>
      <c r="J21">
        <v>88.213</v>
      </c>
      <c r="K21">
        <v>88.213</v>
      </c>
      <c r="L21">
        <v>88.213</v>
      </c>
      <c r="N21">
        <v>-7.12</v>
      </c>
    </row>
    <row r="22" spans="1:14" ht="12.75">
      <c r="A22">
        <v>809</v>
      </c>
      <c r="B22">
        <v>13.5</v>
      </c>
      <c r="C22" t="s">
        <v>27</v>
      </c>
      <c r="D22">
        <v>39</v>
      </c>
      <c r="F22">
        <v>55.196</v>
      </c>
      <c r="G22">
        <v>55.196</v>
      </c>
      <c r="H22">
        <v>55.196</v>
      </c>
      <c r="J22">
        <v>67.755</v>
      </c>
      <c r="K22">
        <v>67.755</v>
      </c>
      <c r="L22">
        <v>67.755</v>
      </c>
      <c r="N22">
        <v>11.25</v>
      </c>
    </row>
    <row r="23" spans="1:14" ht="12.75">
      <c r="A23">
        <v>809</v>
      </c>
      <c r="B23">
        <v>13.5</v>
      </c>
      <c r="C23" t="s">
        <v>28</v>
      </c>
      <c r="D23">
        <v>40</v>
      </c>
      <c r="F23">
        <v>72.262</v>
      </c>
      <c r="G23">
        <v>72.262</v>
      </c>
      <c r="H23">
        <v>72.262</v>
      </c>
      <c r="J23">
        <v>50.185</v>
      </c>
      <c r="K23">
        <v>50.185</v>
      </c>
      <c r="L23">
        <v>50.185</v>
      </c>
      <c r="N23">
        <v>0.22</v>
      </c>
    </row>
    <row r="24" spans="1:14" ht="12.75">
      <c r="A24">
        <v>809</v>
      </c>
      <c r="B24">
        <v>14</v>
      </c>
      <c r="C24" t="s">
        <v>30</v>
      </c>
      <c r="D24">
        <v>41</v>
      </c>
      <c r="F24">
        <v>48.694</v>
      </c>
      <c r="G24">
        <v>48.694</v>
      </c>
      <c r="H24">
        <v>48.694</v>
      </c>
      <c r="J24">
        <v>53.592</v>
      </c>
      <c r="K24">
        <v>53.592</v>
      </c>
      <c r="L24">
        <v>53.592</v>
      </c>
      <c r="N24">
        <v>21.304</v>
      </c>
    </row>
    <row r="25" spans="1:14" ht="12.75">
      <c r="A25">
        <v>809</v>
      </c>
      <c r="B25">
        <v>14</v>
      </c>
      <c r="C25" t="s">
        <v>31</v>
      </c>
      <c r="D25">
        <v>42</v>
      </c>
      <c r="F25">
        <v>25.17</v>
      </c>
      <c r="G25">
        <v>25.17</v>
      </c>
      <c r="H25">
        <v>25.17</v>
      </c>
      <c r="J25">
        <v>53.287000000000006</v>
      </c>
      <c r="K25">
        <v>53.287000000000006</v>
      </c>
      <c r="L25">
        <v>53.287000000000006</v>
      </c>
      <c r="N25">
        <v>0.151</v>
      </c>
    </row>
    <row r="26" spans="1:14" ht="12.75">
      <c r="A26">
        <v>809</v>
      </c>
      <c r="B26">
        <v>14</v>
      </c>
      <c r="C26" t="s">
        <v>32</v>
      </c>
      <c r="D26">
        <v>43</v>
      </c>
      <c r="F26">
        <v>7.155</v>
      </c>
      <c r="G26">
        <v>7.155</v>
      </c>
      <c r="H26">
        <v>7.155</v>
      </c>
      <c r="J26">
        <v>94.577</v>
      </c>
      <c r="K26">
        <v>94.577</v>
      </c>
      <c r="L26">
        <v>94.577</v>
      </c>
      <c r="N26">
        <v>54.021</v>
      </c>
    </row>
    <row r="27" spans="1:14" ht="12.75">
      <c r="A27">
        <v>809</v>
      </c>
      <c r="B27">
        <v>14</v>
      </c>
      <c r="C27" t="s">
        <v>33</v>
      </c>
      <c r="D27">
        <v>44</v>
      </c>
      <c r="F27">
        <v>49.255</v>
      </c>
      <c r="G27">
        <v>49.255</v>
      </c>
      <c r="H27">
        <v>49.255</v>
      </c>
      <c r="J27">
        <v>11.546999999999999</v>
      </c>
      <c r="K27">
        <v>11.546999999999999</v>
      </c>
      <c r="L27">
        <v>11.546999999999999</v>
      </c>
      <c r="N27">
        <v>11.372</v>
      </c>
    </row>
    <row r="28" spans="3:14" ht="12.75">
      <c r="C28" t="s">
        <v>34</v>
      </c>
      <c r="D28">
        <v>33</v>
      </c>
      <c r="F28">
        <v>8.071</v>
      </c>
      <c r="G28">
        <v>8.071</v>
      </c>
      <c r="H28">
        <v>8.071</v>
      </c>
      <c r="J28">
        <v>28.493</v>
      </c>
      <c r="K28">
        <v>28.493</v>
      </c>
      <c r="L28">
        <v>28.493</v>
      </c>
      <c r="N28">
        <v>-24.94</v>
      </c>
    </row>
    <row r="29" spans="3:14" ht="12.75">
      <c r="C29" t="s">
        <v>35</v>
      </c>
      <c r="D29">
        <v>34</v>
      </c>
      <c r="F29">
        <v>5.701</v>
      </c>
      <c r="G29">
        <v>5.701</v>
      </c>
      <c r="H29">
        <v>5.701</v>
      </c>
      <c r="J29">
        <v>5.238</v>
      </c>
      <c r="K29">
        <v>5.238</v>
      </c>
      <c r="L29">
        <v>5.238</v>
      </c>
      <c r="N29">
        <v>0.61</v>
      </c>
    </row>
    <row r="30" spans="3:14" ht="12.75">
      <c r="C30" t="s">
        <v>36</v>
      </c>
      <c r="D30">
        <v>35</v>
      </c>
      <c r="F30">
        <v>47.607</v>
      </c>
      <c r="G30">
        <v>47.607</v>
      </c>
      <c r="H30">
        <v>47.607</v>
      </c>
      <c r="J30">
        <v>67.999</v>
      </c>
      <c r="K30">
        <v>67.999</v>
      </c>
      <c r="L30">
        <v>67.999</v>
      </c>
      <c r="N30">
        <v>2.664</v>
      </c>
    </row>
    <row r="31" spans="3:14" ht="12.75">
      <c r="C31" t="s">
        <v>37</v>
      </c>
      <c r="D31">
        <v>36</v>
      </c>
      <c r="F31">
        <v>26.814</v>
      </c>
      <c r="G31">
        <v>26.814</v>
      </c>
      <c r="H31">
        <v>26.814</v>
      </c>
      <c r="J31">
        <v>85.74</v>
      </c>
      <c r="K31">
        <v>85.74</v>
      </c>
      <c r="L31">
        <v>85.74</v>
      </c>
      <c r="N31">
        <v>3.068</v>
      </c>
    </row>
    <row r="32" spans="4:14" ht="11.25" customHeight="1">
      <c r="D32">
        <v>45</v>
      </c>
      <c r="F32">
        <v>-53.611</v>
      </c>
      <c r="G32">
        <v>-53.611</v>
      </c>
      <c r="H32">
        <v>-53.611</v>
      </c>
      <c r="J32">
        <v>6.415</v>
      </c>
      <c r="K32">
        <v>6.415</v>
      </c>
      <c r="L32">
        <v>6.415</v>
      </c>
      <c r="N32">
        <v>31.469</v>
      </c>
    </row>
    <row r="34" spans="3:14" ht="12.75">
      <c r="C34" t="s">
        <v>1</v>
      </c>
      <c r="D34">
        <v>9</v>
      </c>
      <c r="F34">
        <v>-0.0020683946539329155</v>
      </c>
      <c r="G34">
        <v>0</v>
      </c>
      <c r="H34">
        <v>0.005931605346067084</v>
      </c>
      <c r="J34">
        <v>0.0019481159331829474</v>
      </c>
      <c r="K34">
        <v>0</v>
      </c>
      <c r="L34">
        <v>0.0030518840668170527</v>
      </c>
      <c r="N34">
        <v>-4.8</v>
      </c>
    </row>
    <row r="35" spans="3:14" ht="12.75">
      <c r="C35" t="s">
        <v>2</v>
      </c>
      <c r="D35">
        <v>10</v>
      </c>
      <c r="F35">
        <v>-0.00895324588542086</v>
      </c>
      <c r="G35">
        <v>0</v>
      </c>
      <c r="H35">
        <v>-0.0019532458854208614</v>
      </c>
      <c r="J35">
        <v>-0.00018562620139616004</v>
      </c>
      <c r="K35">
        <v>0</v>
      </c>
      <c r="L35">
        <v>0.00818562620139616</v>
      </c>
      <c r="N35">
        <v>17.37</v>
      </c>
    </row>
    <row r="36" spans="3:14" ht="12.75">
      <c r="C36" t="s">
        <v>3</v>
      </c>
      <c r="D36">
        <v>12</v>
      </c>
      <c r="F36">
        <v>-0.0072257203498156414</v>
      </c>
      <c r="G36">
        <v>0</v>
      </c>
      <c r="H36">
        <v>-0.0012257203498156415</v>
      </c>
      <c r="J36">
        <v>-0.007124581939680446</v>
      </c>
      <c r="K36">
        <v>0</v>
      </c>
      <c r="L36">
        <v>0.0031245819396804454</v>
      </c>
      <c r="N36">
        <v>28.96</v>
      </c>
    </row>
    <row r="37" spans="3:14" ht="12.75">
      <c r="C37" t="s">
        <v>4</v>
      </c>
      <c r="D37">
        <v>11</v>
      </c>
      <c r="F37">
        <v>0.0007429255374204734</v>
      </c>
      <c r="G37">
        <v>0</v>
      </c>
      <c r="H37">
        <v>0.004742925537420473</v>
      </c>
      <c r="J37">
        <v>-0.002712262401804513</v>
      </c>
      <c r="K37">
        <v>0</v>
      </c>
      <c r="L37">
        <v>-0.0012877375981954872</v>
      </c>
      <c r="N37">
        <v>6.28</v>
      </c>
    </row>
    <row r="38" spans="3:14" ht="12.75">
      <c r="C38" t="s">
        <v>15</v>
      </c>
      <c r="D38">
        <v>1</v>
      </c>
      <c r="F38">
        <v>-0.0029532458854208614</v>
      </c>
      <c r="G38">
        <v>0.028</v>
      </c>
      <c r="H38">
        <v>0.00604675411457914</v>
      </c>
      <c r="J38">
        <v>0.00181437379860384</v>
      </c>
      <c r="K38">
        <v>-0.009</v>
      </c>
      <c r="L38">
        <v>0.004185626201396161</v>
      </c>
      <c r="N38">
        <v>-4.8</v>
      </c>
    </row>
    <row r="39" spans="3:14" ht="12.75">
      <c r="C39" t="s">
        <v>16</v>
      </c>
      <c r="D39">
        <v>2</v>
      </c>
      <c r="F39">
        <v>-0.008068394653932916</v>
      </c>
      <c r="G39">
        <v>-0.014</v>
      </c>
      <c r="H39">
        <v>-6.839465393291544E-05</v>
      </c>
      <c r="J39">
        <v>-0.0030518840668170527</v>
      </c>
      <c r="K39">
        <v>0.512</v>
      </c>
      <c r="L39">
        <v>0.009051884066817053</v>
      </c>
      <c r="N39">
        <v>17.37</v>
      </c>
    </row>
    <row r="40" spans="3:14" ht="12.75">
      <c r="C40" t="s">
        <v>17</v>
      </c>
      <c r="D40">
        <v>4</v>
      </c>
      <c r="F40">
        <v>-0.007257074462579527</v>
      </c>
      <c r="G40">
        <v>0.041</v>
      </c>
      <c r="H40">
        <v>-0.0012570744625795265</v>
      </c>
      <c r="J40">
        <v>-0.0067122624018045125</v>
      </c>
      <c r="K40">
        <v>0.003</v>
      </c>
      <c r="L40">
        <v>0.0067122624018045125</v>
      </c>
      <c r="N40">
        <v>28.96</v>
      </c>
    </row>
    <row r="41" spans="3:14" ht="12.75">
      <c r="C41" t="s">
        <v>18</v>
      </c>
      <c r="D41">
        <v>3</v>
      </c>
      <c r="F41">
        <v>0.0007742796501843585</v>
      </c>
      <c r="G41">
        <v>0.05</v>
      </c>
      <c r="H41">
        <v>0.003774279650184359</v>
      </c>
      <c r="J41">
        <v>-0.0021245819396804454</v>
      </c>
      <c r="K41">
        <v>0.259</v>
      </c>
      <c r="L41">
        <v>0.0021245819396804454</v>
      </c>
      <c r="N41">
        <v>6.28</v>
      </c>
    </row>
    <row r="42" spans="3:14" ht="12.75">
      <c r="C42" t="s">
        <v>38</v>
      </c>
      <c r="D42">
        <v>21</v>
      </c>
      <c r="F42">
        <v>-0.0017429255374204736</v>
      </c>
      <c r="G42">
        <v>0</v>
      </c>
      <c r="H42">
        <v>0.008257074462579526</v>
      </c>
      <c r="J42">
        <v>0.003712262401804513</v>
      </c>
      <c r="K42">
        <v>0</v>
      </c>
      <c r="L42">
        <v>0.005287737598195488</v>
      </c>
      <c r="N42">
        <v>-4.8</v>
      </c>
    </row>
    <row r="43" spans="3:14" ht="12.75">
      <c r="C43" t="s">
        <v>39</v>
      </c>
      <c r="D43">
        <v>22</v>
      </c>
      <c r="F43">
        <v>-0.008774279650184357</v>
      </c>
      <c r="G43">
        <v>0</v>
      </c>
      <c r="H43">
        <v>-0.0007742796501843585</v>
      </c>
      <c r="J43">
        <v>0.0021245819396804454</v>
      </c>
      <c r="K43">
        <v>0</v>
      </c>
      <c r="L43">
        <v>0.012875418060319553</v>
      </c>
      <c r="N43">
        <v>17.37</v>
      </c>
    </row>
    <row r="44" spans="3:14" ht="12.75">
      <c r="C44" t="s">
        <v>40</v>
      </c>
      <c r="D44">
        <v>24</v>
      </c>
      <c r="F44">
        <v>-0.007046754114579139</v>
      </c>
      <c r="G44">
        <v>0</v>
      </c>
      <c r="H44">
        <v>-4.675411457913858E-05</v>
      </c>
      <c r="J44">
        <v>-0.00781437379860384</v>
      </c>
      <c r="K44">
        <v>0</v>
      </c>
      <c r="L44">
        <v>0.0028143737986038395</v>
      </c>
      <c r="N44">
        <v>28.96</v>
      </c>
    </row>
    <row r="45" spans="3:14" ht="12.75">
      <c r="C45" t="s">
        <v>41</v>
      </c>
      <c r="D45">
        <v>23</v>
      </c>
      <c r="F45">
        <v>6.839465393291544E-05</v>
      </c>
      <c r="G45">
        <v>0</v>
      </c>
      <c r="H45">
        <v>0.0030683946539329155</v>
      </c>
      <c r="J45">
        <v>-0.0029481159331829474</v>
      </c>
      <c r="K45">
        <v>0</v>
      </c>
      <c r="L45">
        <v>-0.0010518840668170527</v>
      </c>
      <c r="N45">
        <v>6.28</v>
      </c>
    </row>
    <row r="46" spans="3:14" ht="12.75">
      <c r="C46" t="s">
        <v>42</v>
      </c>
      <c r="D46">
        <v>5</v>
      </c>
      <c r="F46">
        <v>-0.004774279650184359</v>
      </c>
      <c r="G46">
        <v>0</v>
      </c>
      <c r="H46">
        <v>0.005225720349815641</v>
      </c>
      <c r="J46">
        <v>0.0021245819396804454</v>
      </c>
      <c r="K46">
        <v>0</v>
      </c>
      <c r="L46">
        <v>0.0028754180603195543</v>
      </c>
      <c r="N46">
        <v>-4.8</v>
      </c>
    </row>
    <row r="47" spans="3:14" ht="12.75">
      <c r="C47" t="s">
        <v>43</v>
      </c>
      <c r="D47">
        <v>6</v>
      </c>
      <c r="F47">
        <v>-0.010742925537420473</v>
      </c>
      <c r="G47">
        <v>0</v>
      </c>
      <c r="H47">
        <v>-0.0017429255374204736</v>
      </c>
      <c r="J47">
        <v>-0.0012877375981954872</v>
      </c>
      <c r="K47">
        <v>0</v>
      </c>
      <c r="L47">
        <v>0.010287737598195488</v>
      </c>
      <c r="N47">
        <v>17.37</v>
      </c>
    </row>
    <row r="48" spans="3:14" ht="12.75">
      <c r="C48" t="s">
        <v>44</v>
      </c>
      <c r="D48">
        <v>8</v>
      </c>
      <c r="F48">
        <v>-0.007931605346067084</v>
      </c>
      <c r="G48">
        <v>0</v>
      </c>
      <c r="H48">
        <v>-0.0019316053460670846</v>
      </c>
      <c r="J48">
        <v>-0.004948115933182947</v>
      </c>
      <c r="K48">
        <v>0</v>
      </c>
      <c r="L48">
        <v>0.004948115933182947</v>
      </c>
      <c r="N48">
        <v>28.96</v>
      </c>
    </row>
    <row r="49" spans="3:14" ht="12.75">
      <c r="C49" t="s">
        <v>45</v>
      </c>
      <c r="D49">
        <v>7</v>
      </c>
      <c r="F49">
        <v>-0.0010467541145791385</v>
      </c>
      <c r="G49">
        <v>0</v>
      </c>
      <c r="H49">
        <v>0.0029532458854208614</v>
      </c>
      <c r="J49">
        <v>-0.00181437379860384</v>
      </c>
      <c r="K49">
        <v>0</v>
      </c>
      <c r="L49">
        <v>-0.00018562620139616004</v>
      </c>
      <c r="N49">
        <v>6.28</v>
      </c>
    </row>
    <row r="50" spans="3:14" ht="12.75">
      <c r="C50" t="s">
        <v>25</v>
      </c>
      <c r="D50">
        <v>37</v>
      </c>
      <c r="F50">
        <v>51.141</v>
      </c>
      <c r="G50">
        <v>51.141</v>
      </c>
      <c r="H50">
        <v>51.141</v>
      </c>
      <c r="J50">
        <v>48.131</v>
      </c>
      <c r="K50">
        <v>48.131</v>
      </c>
      <c r="L50">
        <v>48.131</v>
      </c>
      <c r="N50">
        <v>14.213</v>
      </c>
    </row>
    <row r="51" spans="3:14" ht="12.75">
      <c r="C51" t="s">
        <v>26</v>
      </c>
      <c r="D51">
        <v>38</v>
      </c>
      <c r="F51">
        <v>70.257</v>
      </c>
      <c r="G51">
        <v>70.257</v>
      </c>
      <c r="H51">
        <v>70.257</v>
      </c>
      <c r="J51">
        <v>88.213</v>
      </c>
      <c r="K51">
        <v>88.213</v>
      </c>
      <c r="L51">
        <v>88.213</v>
      </c>
      <c r="N51">
        <v>-7.12</v>
      </c>
    </row>
    <row r="52" spans="3:14" ht="12.75">
      <c r="C52" t="s">
        <v>27</v>
      </c>
      <c r="D52">
        <v>39</v>
      </c>
      <c r="F52">
        <v>55.196</v>
      </c>
      <c r="G52">
        <v>55.196</v>
      </c>
      <c r="H52">
        <v>55.196</v>
      </c>
      <c r="J52">
        <v>67.755</v>
      </c>
      <c r="K52">
        <v>67.755</v>
      </c>
      <c r="L52">
        <v>67.755</v>
      </c>
      <c r="N52">
        <v>11.25</v>
      </c>
    </row>
    <row r="53" spans="3:14" ht="12.75">
      <c r="C53" t="s">
        <v>28</v>
      </c>
      <c r="D53">
        <v>40</v>
      </c>
      <c r="F53">
        <v>72.262</v>
      </c>
      <c r="G53">
        <v>72.262</v>
      </c>
      <c r="H53">
        <v>72.262</v>
      </c>
      <c r="J53">
        <v>50.185</v>
      </c>
      <c r="K53">
        <v>50.185</v>
      </c>
      <c r="L53">
        <v>50.185</v>
      </c>
      <c r="N53">
        <v>0.22</v>
      </c>
    </row>
    <row r="54" spans="3:14" ht="12.75">
      <c r="C54" t="s">
        <v>30</v>
      </c>
      <c r="D54">
        <v>41</v>
      </c>
      <c r="F54">
        <v>48.694</v>
      </c>
      <c r="G54">
        <v>48.694</v>
      </c>
      <c r="H54">
        <v>48.694</v>
      </c>
      <c r="J54">
        <v>53.592</v>
      </c>
      <c r="K54">
        <v>53.592</v>
      </c>
      <c r="L54">
        <v>53.592</v>
      </c>
      <c r="N54">
        <v>21.304</v>
      </c>
    </row>
    <row r="55" spans="3:14" ht="12.75">
      <c r="C55" t="s">
        <v>31</v>
      </c>
      <c r="D55">
        <v>42</v>
      </c>
      <c r="F55">
        <v>25.17</v>
      </c>
      <c r="G55">
        <v>25.17</v>
      </c>
      <c r="H55">
        <v>25.17</v>
      </c>
      <c r="J55">
        <v>53.287000000000006</v>
      </c>
      <c r="K55">
        <v>53.287000000000006</v>
      </c>
      <c r="L55">
        <v>53.287000000000006</v>
      </c>
      <c r="N55">
        <v>0.151</v>
      </c>
    </row>
    <row r="56" spans="3:14" ht="12.75">
      <c r="C56" t="s">
        <v>32</v>
      </c>
      <c r="D56">
        <v>43</v>
      </c>
      <c r="F56">
        <v>7.155</v>
      </c>
      <c r="G56">
        <v>7.155</v>
      </c>
      <c r="H56">
        <v>7.155</v>
      </c>
      <c r="J56">
        <v>94.577</v>
      </c>
      <c r="K56">
        <v>94.577</v>
      </c>
      <c r="L56">
        <v>94.577</v>
      </c>
      <c r="N56">
        <v>54.021</v>
      </c>
    </row>
    <row r="57" spans="3:14" ht="12.75">
      <c r="C57" t="s">
        <v>33</v>
      </c>
      <c r="D57">
        <v>44</v>
      </c>
      <c r="F57">
        <v>49.255</v>
      </c>
      <c r="G57">
        <v>49.255</v>
      </c>
      <c r="H57">
        <v>49.255</v>
      </c>
      <c r="J57">
        <v>11.546999999999999</v>
      </c>
      <c r="K57">
        <v>11.546999999999999</v>
      </c>
      <c r="L57">
        <v>11.546999999999999</v>
      </c>
      <c r="N57">
        <v>11.372</v>
      </c>
    </row>
    <row r="58" spans="3:14" ht="12.75">
      <c r="C58" t="s">
        <v>34</v>
      </c>
      <c r="D58">
        <v>33</v>
      </c>
      <c r="F58">
        <v>8.071</v>
      </c>
      <c r="G58">
        <v>8.071</v>
      </c>
      <c r="H58">
        <v>8.071</v>
      </c>
      <c r="J58">
        <v>28.493</v>
      </c>
      <c r="K58">
        <v>28.493</v>
      </c>
      <c r="L58">
        <v>28.493</v>
      </c>
      <c r="N58">
        <v>-24.94</v>
      </c>
    </row>
    <row r="59" spans="3:14" ht="12.75">
      <c r="C59" t="s">
        <v>35</v>
      </c>
      <c r="D59">
        <v>34</v>
      </c>
      <c r="F59">
        <v>5.701</v>
      </c>
      <c r="G59">
        <v>5.701</v>
      </c>
      <c r="H59">
        <v>5.701</v>
      </c>
      <c r="J59">
        <v>5.238</v>
      </c>
      <c r="K59">
        <v>5.238</v>
      </c>
      <c r="L59">
        <v>5.238</v>
      </c>
      <c r="N59">
        <v>0.61</v>
      </c>
    </row>
    <row r="60" spans="3:14" ht="12.75">
      <c r="C60" t="s">
        <v>36</v>
      </c>
      <c r="D60">
        <v>35</v>
      </c>
      <c r="F60">
        <v>47.607</v>
      </c>
      <c r="G60">
        <v>47.607</v>
      </c>
      <c r="H60">
        <v>47.607</v>
      </c>
      <c r="J60">
        <v>67.999</v>
      </c>
      <c r="K60">
        <v>67.999</v>
      </c>
      <c r="L60">
        <v>67.999</v>
      </c>
      <c r="N60">
        <v>2.664</v>
      </c>
    </row>
    <row r="61" spans="3:14" ht="12.75">
      <c r="C61" t="s">
        <v>37</v>
      </c>
      <c r="D61">
        <v>36</v>
      </c>
      <c r="F61">
        <v>26.814</v>
      </c>
      <c r="G61">
        <v>26.814</v>
      </c>
      <c r="H61">
        <v>26.814</v>
      </c>
      <c r="J61">
        <v>85.74</v>
      </c>
      <c r="K61">
        <v>85.74</v>
      </c>
      <c r="L61">
        <v>85.74</v>
      </c>
      <c r="N61">
        <v>3.068</v>
      </c>
    </row>
    <row r="62" spans="4:14" ht="12.75">
      <c r="D62">
        <v>45</v>
      </c>
      <c r="F62">
        <v>-53.611</v>
      </c>
      <c r="G62">
        <v>-53.611</v>
      </c>
      <c r="H62">
        <v>-53.611</v>
      </c>
      <c r="J62">
        <v>6.415</v>
      </c>
      <c r="K62">
        <v>6.415</v>
      </c>
      <c r="L62">
        <v>6.415</v>
      </c>
      <c r="N62">
        <v>31.469</v>
      </c>
    </row>
    <row r="64" spans="3:5" ht="12.75">
      <c r="C64" t="s">
        <v>46</v>
      </c>
      <c r="E64" t="s">
        <v>47</v>
      </c>
    </row>
    <row r="65" spans="3:12" ht="12.75">
      <c r="C65" t="s">
        <v>1</v>
      </c>
      <c r="D65">
        <v>9</v>
      </c>
      <c r="F65">
        <v>-2.0683942033070988</v>
      </c>
      <c r="G65">
        <v>0</v>
      </c>
      <c r="H65">
        <v>5.931605796692901</v>
      </c>
      <c r="J65">
        <v>1.9481167142676963</v>
      </c>
      <c r="K65">
        <v>0</v>
      </c>
      <c r="L65">
        <v>3.0518832857323037</v>
      </c>
    </row>
    <row r="66" spans="3:12" ht="12.75">
      <c r="C66" t="s">
        <v>2</v>
      </c>
      <c r="D66">
        <v>10</v>
      </c>
      <c r="F66">
        <v>-8.953246382601476</v>
      </c>
      <c r="G66">
        <v>0</v>
      </c>
      <c r="H66">
        <v>-1.9532463826014752</v>
      </c>
      <c r="J66">
        <v>-0.1856270631758905</v>
      </c>
      <c r="K66">
        <v>0</v>
      </c>
      <c r="L66">
        <v>8.18562706317589</v>
      </c>
    </row>
    <row r="67" spans="3:12" ht="12.75">
      <c r="C67" t="s">
        <v>3</v>
      </c>
      <c r="D67">
        <v>12</v>
      </c>
      <c r="F67">
        <v>-7.225720768593736</v>
      </c>
      <c r="G67">
        <v>0</v>
      </c>
      <c r="H67">
        <v>-1.2257207685937364</v>
      </c>
      <c r="J67">
        <v>-7.124582665562476</v>
      </c>
      <c r="K67">
        <v>0</v>
      </c>
      <c r="L67">
        <v>3.1245826655624764</v>
      </c>
    </row>
    <row r="68" spans="3:12" ht="12.75">
      <c r="C68" t="s">
        <v>4</v>
      </c>
      <c r="D68">
        <v>11</v>
      </c>
      <c r="F68">
        <v>0.7429251647974896</v>
      </c>
      <c r="G68">
        <v>0</v>
      </c>
      <c r="H68">
        <v>4.74292516479749</v>
      </c>
      <c r="J68">
        <v>-2.7122630476843512</v>
      </c>
      <c r="K68">
        <v>0</v>
      </c>
      <c r="L68">
        <v>-1.2877369523156488</v>
      </c>
    </row>
    <row r="69" ht="13.5" thickBot="1"/>
    <row r="70" spans="3:12" ht="12.75">
      <c r="C70" t="s">
        <v>15</v>
      </c>
      <c r="D70">
        <v>1</v>
      </c>
      <c r="F70" s="35">
        <v>-2.953246382601475</v>
      </c>
      <c r="G70" s="36">
        <v>0</v>
      </c>
      <c r="H70" s="35">
        <v>6.046753617398525</v>
      </c>
      <c r="I70" s="35"/>
      <c r="J70" s="35">
        <v>1.8143729368241095</v>
      </c>
      <c r="K70" s="36">
        <v>0</v>
      </c>
      <c r="L70" s="37">
        <v>4.1856270631758905</v>
      </c>
    </row>
    <row r="71" spans="1:12" ht="12.75">
      <c r="A71">
        <v>0.028</v>
      </c>
      <c r="C71" t="s">
        <v>16</v>
      </c>
      <c r="D71">
        <v>2</v>
      </c>
      <c r="F71" s="41">
        <v>-8.068394203307099</v>
      </c>
      <c r="G71" s="42">
        <v>0</v>
      </c>
      <c r="H71" s="41">
        <v>-0.06839420330709878</v>
      </c>
      <c r="I71" s="41"/>
      <c r="J71" s="41">
        <v>-3.0518832857323037</v>
      </c>
      <c r="K71" s="42">
        <v>0</v>
      </c>
      <c r="L71" s="43">
        <v>9.051883285732304</v>
      </c>
    </row>
    <row r="72" spans="1:12" ht="12.75">
      <c r="A72">
        <v>-0.014</v>
      </c>
      <c r="C72" t="s">
        <v>17</v>
      </c>
      <c r="D72">
        <v>4</v>
      </c>
      <c r="F72" s="41">
        <v>-7.25707483520251</v>
      </c>
      <c r="G72" s="42">
        <v>0</v>
      </c>
      <c r="H72" s="41">
        <v>-1.2570748352025105</v>
      </c>
      <c r="I72" s="41"/>
      <c r="J72" s="41">
        <v>-6.712263047684351</v>
      </c>
      <c r="K72" s="42">
        <v>0</v>
      </c>
      <c r="L72" s="43">
        <v>6.712263047684351</v>
      </c>
    </row>
    <row r="73" spans="1:12" ht="12.75">
      <c r="A73">
        <v>0.041</v>
      </c>
      <c r="C73" t="s">
        <v>18</v>
      </c>
      <c r="D73">
        <v>3</v>
      </c>
      <c r="F73" s="41">
        <v>0.7742792314062636</v>
      </c>
      <c r="G73" s="42">
        <v>0</v>
      </c>
      <c r="H73" s="41">
        <v>3.774279231406264</v>
      </c>
      <c r="I73" s="41"/>
      <c r="J73" s="41">
        <v>-2.1245826655624764</v>
      </c>
      <c r="K73" s="42">
        <v>0</v>
      </c>
      <c r="L73" s="43">
        <v>2.1245826655624764</v>
      </c>
    </row>
    <row r="74" ht="12.75">
      <c r="A74">
        <v>0.05</v>
      </c>
    </row>
    <row r="75" spans="3:12" ht="12.75">
      <c r="C75" t="s">
        <v>38</v>
      </c>
      <c r="D75">
        <v>21</v>
      </c>
      <c r="F75">
        <v>-1.7429251647974895</v>
      </c>
      <c r="G75">
        <v>0</v>
      </c>
      <c r="H75">
        <v>8.257074835202511</v>
      </c>
      <c r="J75">
        <v>3.7122630476843512</v>
      </c>
      <c r="K75">
        <v>0</v>
      </c>
      <c r="L75">
        <v>5.287736952315649</v>
      </c>
    </row>
    <row r="76" spans="3:12" ht="12.75">
      <c r="C76" t="s">
        <v>39</v>
      </c>
      <c r="D76">
        <v>22</v>
      </c>
      <c r="F76">
        <v>-8.774279231406263</v>
      </c>
      <c r="G76">
        <v>0</v>
      </c>
      <c r="H76">
        <v>-0.7742792314062636</v>
      </c>
      <c r="J76">
        <v>2.1245826655624764</v>
      </c>
      <c r="K76">
        <v>0</v>
      </c>
      <c r="L76">
        <v>12.875417334437524</v>
      </c>
    </row>
    <row r="77" spans="3:12" ht="12.75">
      <c r="C77" t="s">
        <v>40</v>
      </c>
      <c r="D77">
        <v>24</v>
      </c>
      <c r="F77">
        <v>-7.046753617398525</v>
      </c>
      <c r="G77">
        <v>0</v>
      </c>
      <c r="H77">
        <v>-0.046753617398524794</v>
      </c>
      <c r="J77">
        <v>-7.8143729368241095</v>
      </c>
      <c r="K77">
        <v>0</v>
      </c>
      <c r="L77">
        <v>2.8143729368241095</v>
      </c>
    </row>
    <row r="78" spans="3:12" ht="12.75">
      <c r="C78" t="s">
        <v>41</v>
      </c>
      <c r="D78">
        <v>23</v>
      </c>
      <c r="F78">
        <v>0.06839420330709878</v>
      </c>
      <c r="G78">
        <v>0</v>
      </c>
      <c r="H78">
        <v>3.0683942033070988</v>
      </c>
      <c r="J78">
        <v>-2.9481167142676963</v>
      </c>
      <c r="K78">
        <v>0</v>
      </c>
      <c r="L78">
        <v>-1.0518832857323037</v>
      </c>
    </row>
    <row r="80" spans="3:12" ht="12.75">
      <c r="C80" t="s">
        <v>42</v>
      </c>
      <c r="D80">
        <v>5</v>
      </c>
      <c r="F80">
        <v>-4.774279231406264</v>
      </c>
      <c r="G80">
        <v>0</v>
      </c>
      <c r="H80">
        <v>5.225720768593736</v>
      </c>
      <c r="J80">
        <v>2.1245826655624764</v>
      </c>
      <c r="K80">
        <v>0</v>
      </c>
      <c r="L80">
        <v>2.8754173344375236</v>
      </c>
    </row>
    <row r="81" spans="3:12" ht="12.75">
      <c r="C81" t="s">
        <v>43</v>
      </c>
      <c r="D81">
        <v>6</v>
      </c>
      <c r="F81">
        <v>-10.742925164797489</v>
      </c>
      <c r="G81">
        <v>0</v>
      </c>
      <c r="H81">
        <v>-1.7429251647974895</v>
      </c>
      <c r="J81">
        <v>-1.2877369523156488</v>
      </c>
      <c r="K81">
        <v>0</v>
      </c>
      <c r="L81">
        <v>10.28773695231565</v>
      </c>
    </row>
    <row r="82" spans="3:12" ht="12.75">
      <c r="C82" t="s">
        <v>44</v>
      </c>
      <c r="D82">
        <v>8</v>
      </c>
      <c r="F82">
        <v>-7.931605796692901</v>
      </c>
      <c r="G82">
        <v>0</v>
      </c>
      <c r="H82">
        <v>-1.9316057966929012</v>
      </c>
      <c r="J82">
        <v>-4.948116714267696</v>
      </c>
      <c r="K82">
        <v>0</v>
      </c>
      <c r="L82">
        <v>4.948116714267696</v>
      </c>
    </row>
    <row r="83" spans="3:12" ht="12.75">
      <c r="C83" t="s">
        <v>45</v>
      </c>
      <c r="D83">
        <v>7</v>
      </c>
      <c r="F83">
        <v>-1.0467536173985248</v>
      </c>
      <c r="G83">
        <v>0</v>
      </c>
      <c r="H83">
        <v>2.953246382601475</v>
      </c>
      <c r="J83">
        <v>-1.8143729368241095</v>
      </c>
      <c r="K83">
        <v>0</v>
      </c>
      <c r="L83">
        <v>-0.1856270631758905</v>
      </c>
    </row>
    <row r="85" spans="2:3" ht="18">
      <c r="B85" s="64" t="s">
        <v>72</v>
      </c>
      <c r="C85" s="64"/>
    </row>
    <row r="86" spans="2:3" ht="18">
      <c r="B86" s="64" t="s">
        <v>83</v>
      </c>
      <c r="C86" s="113">
        <v>-4.120288345564328</v>
      </c>
    </row>
    <row r="87" spans="2:3" ht="18">
      <c r="B87" s="64" t="s">
        <v>84</v>
      </c>
      <c r="C87" s="113">
        <v>-3.7492783145511743</v>
      </c>
    </row>
    <row r="88" spans="2:3" ht="18">
      <c r="B88" s="64" t="s">
        <v>85</v>
      </c>
      <c r="C88" s="113">
        <v>-1.4590235755755983</v>
      </c>
    </row>
    <row r="89" spans="2:3" ht="18">
      <c r="B89" s="64" t="s">
        <v>86</v>
      </c>
      <c r="C89" s="113">
        <v>-0.5477805181839825</v>
      </c>
    </row>
    <row r="90" ht="12.75">
      <c r="C90" t="s">
        <v>74</v>
      </c>
    </row>
    <row r="91" spans="3:12" ht="12.75">
      <c r="C91" t="s">
        <v>1</v>
      </c>
      <c r="D91">
        <v>9</v>
      </c>
      <c r="F91" s="60">
        <v>-2.0683946539329154</v>
      </c>
      <c r="G91" s="60">
        <v>0</v>
      </c>
      <c r="H91" s="60">
        <v>5.931605346067085</v>
      </c>
      <c r="I91" s="60"/>
      <c r="J91" s="60">
        <v>1.9481159331829474</v>
      </c>
      <c r="K91" s="60">
        <v>0</v>
      </c>
      <c r="L91" s="60">
        <v>3.0518840668170526</v>
      </c>
    </row>
    <row r="92" spans="3:12" ht="12.75">
      <c r="C92" t="s">
        <v>2</v>
      </c>
      <c r="D92">
        <v>10</v>
      </c>
      <c r="F92" s="60">
        <v>-8.953245885420861</v>
      </c>
      <c r="G92" s="60">
        <v>0</v>
      </c>
      <c r="H92" s="60">
        <v>-1.9532458854208614</v>
      </c>
      <c r="I92" s="60"/>
      <c r="J92" s="60">
        <v>-0.18562620139616004</v>
      </c>
      <c r="K92" s="60">
        <v>0</v>
      </c>
      <c r="L92" s="60">
        <v>8.18562620139616</v>
      </c>
    </row>
    <row r="93" spans="3:12" ht="12.75">
      <c r="C93" t="s">
        <v>3</v>
      </c>
      <c r="D93">
        <v>12</v>
      </c>
      <c r="F93" s="60">
        <v>-7.225720349815641</v>
      </c>
      <c r="G93" s="60">
        <v>0</v>
      </c>
      <c r="H93" s="60">
        <v>-1.2257203498156415</v>
      </c>
      <c r="I93" s="60"/>
      <c r="J93" s="60">
        <v>-7.1245819396804455</v>
      </c>
      <c r="K93" s="60">
        <v>0</v>
      </c>
      <c r="L93" s="60">
        <v>3.1245819396804455</v>
      </c>
    </row>
    <row r="94" spans="3:12" ht="13.5" thickBot="1">
      <c r="C94" t="s">
        <v>4</v>
      </c>
      <c r="D94">
        <v>11</v>
      </c>
      <c r="F94" s="60">
        <v>0.7429255374204734</v>
      </c>
      <c r="G94" s="60">
        <v>0</v>
      </c>
      <c r="H94" s="60">
        <v>4.742925537420473</v>
      </c>
      <c r="I94" s="60"/>
      <c r="J94" s="60">
        <v>-2.7122624018045127</v>
      </c>
      <c r="K94" s="60">
        <v>0</v>
      </c>
      <c r="L94" s="60">
        <v>-1.2877375981954873</v>
      </c>
    </row>
    <row r="95" spans="3:12" ht="12.75">
      <c r="C95" t="s">
        <v>15</v>
      </c>
      <c r="D95">
        <v>1</v>
      </c>
      <c r="F95" s="35">
        <v>-2.9532458854208614</v>
      </c>
      <c r="G95" s="36">
        <v>0</v>
      </c>
      <c r="H95" s="35">
        <v>6.046754114579139</v>
      </c>
      <c r="I95" s="35"/>
      <c r="J95" s="35">
        <v>1.81437379860384</v>
      </c>
      <c r="K95" s="36">
        <v>0</v>
      </c>
      <c r="L95" s="37">
        <v>4.18562620139616</v>
      </c>
    </row>
    <row r="96" spans="3:12" ht="12.75">
      <c r="C96" t="s">
        <v>16</v>
      </c>
      <c r="D96">
        <v>2</v>
      </c>
      <c r="F96" s="41">
        <v>-8.068394653932916</v>
      </c>
      <c r="G96" s="42">
        <v>0</v>
      </c>
      <c r="H96" s="41">
        <v>-0.06839465393291544</v>
      </c>
      <c r="I96" s="41"/>
      <c r="J96" s="41">
        <v>-3.0518840668170526</v>
      </c>
      <c r="K96" s="42">
        <v>0</v>
      </c>
      <c r="L96" s="43">
        <v>9.051884066817053</v>
      </c>
    </row>
    <row r="97" spans="3:12" ht="12.75">
      <c r="C97" t="s">
        <v>17</v>
      </c>
      <c r="D97">
        <v>4</v>
      </c>
      <c r="F97" s="41">
        <v>-7.257074462579527</v>
      </c>
      <c r="G97" s="42">
        <v>0</v>
      </c>
      <c r="H97" s="41">
        <v>-1.2570744625795265</v>
      </c>
      <c r="I97" s="41"/>
      <c r="J97" s="41">
        <v>-6.712262401804512</v>
      </c>
      <c r="K97" s="42">
        <v>0</v>
      </c>
      <c r="L97" s="43">
        <v>6.712262401804512</v>
      </c>
    </row>
    <row r="98" spans="3:12" ht="12.75">
      <c r="C98" t="s">
        <v>18</v>
      </c>
      <c r="D98">
        <v>3</v>
      </c>
      <c r="F98" s="41">
        <v>0.7742796501843585</v>
      </c>
      <c r="G98" s="42">
        <v>0</v>
      </c>
      <c r="H98" s="41">
        <v>3.7742796501843587</v>
      </c>
      <c r="I98" s="41"/>
      <c r="J98" s="41">
        <v>-2.1245819396804455</v>
      </c>
      <c r="K98" s="42">
        <v>0</v>
      </c>
      <c r="L98" s="43">
        <v>2.1245819396804455</v>
      </c>
    </row>
    <row r="99" spans="3:12" ht="12.75">
      <c r="C99" t="s">
        <v>38</v>
      </c>
      <c r="D99">
        <v>21</v>
      </c>
      <c r="F99" s="60">
        <v>-1.7429255374204735</v>
      </c>
      <c r="G99" s="60">
        <v>0</v>
      </c>
      <c r="H99" s="60">
        <v>8.257074462579526</v>
      </c>
      <c r="I99" s="60"/>
      <c r="J99" s="60">
        <v>3.7122624018045127</v>
      </c>
      <c r="K99" s="60">
        <v>0</v>
      </c>
      <c r="L99" s="60">
        <v>5.287737598195488</v>
      </c>
    </row>
    <row r="100" spans="3:12" ht="12.75">
      <c r="C100" t="s">
        <v>39</v>
      </c>
      <c r="D100">
        <v>22</v>
      </c>
      <c r="F100" s="60">
        <v>-8.774279650184358</v>
      </c>
      <c r="G100" s="60">
        <v>0</v>
      </c>
      <c r="H100" s="60">
        <v>-0.7742796501843585</v>
      </c>
      <c r="I100" s="60"/>
      <c r="J100" s="60">
        <v>2.1245819396804455</v>
      </c>
      <c r="K100" s="60">
        <v>0</v>
      </c>
      <c r="L100" s="60">
        <v>12.875418060319554</v>
      </c>
    </row>
    <row r="101" spans="3:12" ht="12.75">
      <c r="C101" t="s">
        <v>40</v>
      </c>
      <c r="D101">
        <v>24</v>
      </c>
      <c r="F101" s="60">
        <v>-7.046754114579139</v>
      </c>
      <c r="G101" s="60">
        <v>0</v>
      </c>
      <c r="H101" s="60">
        <v>-0.046754114579138584</v>
      </c>
      <c r="I101" s="60"/>
      <c r="J101" s="60">
        <v>-7.81437379860384</v>
      </c>
      <c r="K101" s="60">
        <v>0</v>
      </c>
      <c r="L101" s="60">
        <v>2.8143737986038397</v>
      </c>
    </row>
    <row r="102" spans="3:12" ht="12.75">
      <c r="C102" t="s">
        <v>41</v>
      </c>
      <c r="D102">
        <v>23</v>
      </c>
      <c r="F102" s="60">
        <v>0.06839465393291544</v>
      </c>
      <c r="G102" s="60">
        <v>0</v>
      </c>
      <c r="H102" s="60">
        <v>3.0683946539329154</v>
      </c>
      <c r="I102" s="60"/>
      <c r="J102" s="60">
        <v>-2.9481159331829474</v>
      </c>
      <c r="K102" s="60">
        <v>0</v>
      </c>
      <c r="L102" s="60">
        <v>-1.0518840668170526</v>
      </c>
    </row>
    <row r="103" spans="3:12" ht="12.75">
      <c r="C103" t="s">
        <v>42</v>
      </c>
      <c r="D103">
        <v>5</v>
      </c>
      <c r="F103" s="41">
        <v>-4.774279650184359</v>
      </c>
      <c r="G103" s="42">
        <v>0</v>
      </c>
      <c r="H103" s="41">
        <v>5.225720349815641</v>
      </c>
      <c r="I103" s="41"/>
      <c r="J103" s="41">
        <v>2.1245819396804455</v>
      </c>
      <c r="K103" s="42">
        <v>0</v>
      </c>
      <c r="L103" s="43">
        <v>2.8754180603195545</v>
      </c>
    </row>
    <row r="104" spans="3:12" ht="12.75">
      <c r="C104" t="s">
        <v>43</v>
      </c>
      <c r="D104">
        <v>6</v>
      </c>
      <c r="F104" s="41">
        <v>-10.742925537420474</v>
      </c>
      <c r="G104" s="42">
        <v>0</v>
      </c>
      <c r="H104" s="41">
        <v>-1.7429255374204735</v>
      </c>
      <c r="I104" s="41"/>
      <c r="J104" s="41">
        <v>-1.2877375981954873</v>
      </c>
      <c r="K104" s="42">
        <v>0</v>
      </c>
      <c r="L104" s="43">
        <v>10.287737598195488</v>
      </c>
    </row>
    <row r="105" spans="3:12" ht="12.75">
      <c r="C105" t="s">
        <v>44</v>
      </c>
      <c r="D105">
        <v>8</v>
      </c>
      <c r="F105" s="41">
        <v>-7.931605346067085</v>
      </c>
      <c r="G105" s="42">
        <v>0</v>
      </c>
      <c r="H105" s="41">
        <v>-1.9316053460670846</v>
      </c>
      <c r="I105" s="41"/>
      <c r="J105" s="41">
        <v>-4.948115933182947</v>
      </c>
      <c r="K105" s="42">
        <v>0</v>
      </c>
      <c r="L105" s="43">
        <v>4.948115933182947</v>
      </c>
    </row>
    <row r="106" spans="3:12" ht="12.75">
      <c r="C106" t="s">
        <v>45</v>
      </c>
      <c r="D106">
        <v>7</v>
      </c>
      <c r="F106" s="41">
        <v>-1.0467541145791386</v>
      </c>
      <c r="G106" s="42">
        <v>0</v>
      </c>
      <c r="H106" s="41">
        <v>2.9532458854208614</v>
      </c>
      <c r="I106" s="41"/>
      <c r="J106" s="41">
        <v>-1.81437379860384</v>
      </c>
      <c r="K106" s="42">
        <v>0</v>
      </c>
      <c r="L106" s="43">
        <v>-0.18562620139616004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J15" sqref="J15"/>
    </sheetView>
  </sheetViews>
  <sheetFormatPr defaultColWidth="9.140625" defaultRowHeight="12.75"/>
  <sheetData>
    <row r="1" spans="1:9" ht="12.75">
      <c r="A1" t="str">
        <f>eps!C4</f>
        <v>C-NW</v>
      </c>
      <c r="B1">
        <f>eps!D4</f>
        <v>9</v>
      </c>
      <c r="C1" s="61">
        <f>eps!F4</f>
        <v>-0.0020683946539329155</v>
      </c>
      <c r="D1" s="61">
        <f>eps!G4</f>
        <v>0</v>
      </c>
      <c r="E1" s="61">
        <f>eps!H4</f>
        <v>0.005931605346067084</v>
      </c>
      <c r="F1" s="61">
        <f>eps!J4</f>
        <v>0.0019481159331829474</v>
      </c>
      <c r="G1" s="61">
        <f>eps!K4</f>
        <v>0</v>
      </c>
      <c r="H1" s="61">
        <f>eps!L4</f>
        <v>0.0030518840668170527</v>
      </c>
      <c r="I1">
        <f>eps!N4</f>
        <v>-4.8</v>
      </c>
    </row>
    <row r="2" spans="1:9" ht="12.75">
      <c r="A2" t="str">
        <f>eps!C5</f>
        <v>C-NE</v>
      </c>
      <c r="B2">
        <f>eps!D5</f>
        <v>10</v>
      </c>
      <c r="C2" s="61">
        <f>eps!F5</f>
        <v>-0.00895324588542086</v>
      </c>
      <c r="D2" s="61">
        <f>eps!G5</f>
        <v>0</v>
      </c>
      <c r="E2" s="61">
        <f>eps!H5</f>
        <v>-0.0019532458854208614</v>
      </c>
      <c r="F2" s="61">
        <f>eps!J5</f>
        <v>-0.00018562620139616004</v>
      </c>
      <c r="G2" s="61">
        <f>eps!K5</f>
        <v>0</v>
      </c>
      <c r="H2" s="61">
        <f>eps!L5</f>
        <v>0.00818562620139616</v>
      </c>
      <c r="I2">
        <f>eps!N5</f>
        <v>17.37</v>
      </c>
    </row>
    <row r="3" spans="1:9" ht="12.75">
      <c r="A3" t="str">
        <f>eps!C6</f>
        <v>C-SE</v>
      </c>
      <c r="B3">
        <f>eps!D6</f>
        <v>12</v>
      </c>
      <c r="C3" s="61">
        <f>eps!F6</f>
        <v>-0.0072257203498156414</v>
      </c>
      <c r="D3" s="61">
        <f>eps!G6</f>
        <v>0</v>
      </c>
      <c r="E3" s="61">
        <f>eps!H6</f>
        <v>-0.0012257203498156415</v>
      </c>
      <c r="F3" s="61">
        <f>eps!J6</f>
        <v>-0.007124581939680446</v>
      </c>
      <c r="G3" s="61">
        <f>eps!K6</f>
        <v>0</v>
      </c>
      <c r="H3" s="61">
        <f>eps!L6</f>
        <v>0.0031245819396804454</v>
      </c>
      <c r="I3">
        <f>eps!N6</f>
        <v>28.96</v>
      </c>
    </row>
    <row r="4" spans="1:9" ht="12.75">
      <c r="A4" t="str">
        <f>eps!C7</f>
        <v>C-SW</v>
      </c>
      <c r="B4">
        <f>eps!D7</f>
        <v>11</v>
      </c>
      <c r="C4" s="61">
        <f>eps!F7</f>
        <v>0.0007429255374204734</v>
      </c>
      <c r="D4" s="61">
        <f>eps!G7</f>
        <v>0</v>
      </c>
      <c r="E4" s="61">
        <f>eps!H7</f>
        <v>0.004742925537420473</v>
      </c>
      <c r="F4" s="61">
        <f>eps!J7</f>
        <v>-0.002712262401804513</v>
      </c>
      <c r="G4" s="61">
        <f>eps!K7</f>
        <v>0</v>
      </c>
      <c r="H4" s="61">
        <f>eps!L7</f>
        <v>-0.0012877375981954872</v>
      </c>
      <c r="I4">
        <f>eps!N7</f>
        <v>6.28</v>
      </c>
    </row>
    <row r="5" spans="1:9" ht="12.75">
      <c r="A5" t="str">
        <f>eps!C8</f>
        <v>A+NW</v>
      </c>
      <c r="B5">
        <f>eps!D8</f>
        <v>1</v>
      </c>
      <c r="C5" s="61">
        <f>eps!F8</f>
        <v>0.02504675411457914</v>
      </c>
      <c r="D5" s="61">
        <f>eps!G8</f>
        <v>0.028</v>
      </c>
      <c r="E5" s="61">
        <f>eps!H8</f>
        <v>0.03404675411457914</v>
      </c>
      <c r="F5" s="61">
        <f>eps!J8</f>
        <v>-0.007185626201396159</v>
      </c>
      <c r="G5" s="61">
        <f>eps!K8</f>
        <v>-0.009</v>
      </c>
      <c r="H5" s="61">
        <f>eps!L8</f>
        <v>-0.004814373798603839</v>
      </c>
      <c r="I5">
        <f>eps!N8</f>
        <v>-4.8</v>
      </c>
    </row>
    <row r="6" spans="1:9" ht="12.75">
      <c r="A6" t="str">
        <f>eps!C9</f>
        <v>A+NE</v>
      </c>
      <c r="B6">
        <f>eps!D9</f>
        <v>2</v>
      </c>
      <c r="C6" s="61">
        <f>eps!F9</f>
        <v>-0.022068394653932916</v>
      </c>
      <c r="D6" s="61">
        <f>eps!G9</f>
        <v>-0.014</v>
      </c>
      <c r="E6" s="61">
        <f>eps!H9</f>
        <v>-0.014068394653932916</v>
      </c>
      <c r="F6" s="61">
        <f>eps!J9</f>
        <v>0.508948115933183</v>
      </c>
      <c r="G6" s="61">
        <f>eps!K9</f>
        <v>0.512</v>
      </c>
      <c r="H6" s="61">
        <f>eps!L9</f>
        <v>0.521051884066817</v>
      </c>
      <c r="I6">
        <f>eps!N9</f>
        <v>17.37</v>
      </c>
    </row>
    <row r="7" spans="1:9" ht="12.75">
      <c r="A7" t="str">
        <f>eps!C10</f>
        <v>A+SE</v>
      </c>
      <c r="B7">
        <f>eps!D10</f>
        <v>4</v>
      </c>
      <c r="C7" s="61">
        <f>eps!F10</f>
        <v>0.033742925537420476</v>
      </c>
      <c r="D7" s="61">
        <f>eps!G10</f>
        <v>0.041</v>
      </c>
      <c r="E7" s="61">
        <f>eps!H10</f>
        <v>0.039742925537420475</v>
      </c>
      <c r="F7" s="61">
        <f>eps!J10</f>
        <v>0.2522877375981955</v>
      </c>
      <c r="G7" s="61">
        <f>eps!K10</f>
        <v>0.259</v>
      </c>
      <c r="H7" s="61">
        <f>eps!L10</f>
        <v>0.2657122624018045</v>
      </c>
      <c r="I7">
        <f>eps!N10</f>
        <v>28.96</v>
      </c>
    </row>
    <row r="8" spans="1:9" ht="17.25" customHeight="1">
      <c r="A8" t="str">
        <f>eps!C11</f>
        <v>A+SW</v>
      </c>
      <c r="B8">
        <f>eps!D11</f>
        <v>3</v>
      </c>
      <c r="C8" s="61">
        <f>eps!F11</f>
        <v>0.05077427965018436</v>
      </c>
      <c r="D8" s="61">
        <f>eps!G11</f>
        <v>0.05</v>
      </c>
      <c r="E8" s="61">
        <f>eps!H11</f>
        <v>0.05377427965018436</v>
      </c>
      <c r="F8" s="61">
        <f>eps!J11</f>
        <v>0.0008754180603195547</v>
      </c>
      <c r="G8" s="61">
        <f>eps!K11</f>
        <v>0.003</v>
      </c>
      <c r="H8" s="61">
        <f>eps!L11</f>
        <v>0.005124581939680446</v>
      </c>
      <c r="I8">
        <f>eps!N11</f>
        <v>6.28</v>
      </c>
    </row>
    <row r="9" spans="1:9" ht="17.25" customHeight="1">
      <c r="A9" t="str">
        <f>eps!C12</f>
        <v>C+NW</v>
      </c>
      <c r="B9">
        <f>eps!D12</f>
        <v>21</v>
      </c>
      <c r="C9" s="61">
        <f>eps!F12</f>
        <v>-0.0017429255374204736</v>
      </c>
      <c r="D9" s="61">
        <f>eps!G12</f>
        <v>0</v>
      </c>
      <c r="E9" s="61">
        <f>eps!H12</f>
        <v>0.008257074462579526</v>
      </c>
      <c r="F9" s="61">
        <f>eps!J12</f>
        <v>0.003712262401804513</v>
      </c>
      <c r="G9" s="61">
        <f>eps!K12</f>
        <v>0</v>
      </c>
      <c r="H9" s="61">
        <f>eps!L12</f>
        <v>0.005287737598195488</v>
      </c>
      <c r="I9">
        <f>eps!N12</f>
        <v>-4.8</v>
      </c>
    </row>
    <row r="10" spans="1:9" ht="17.25" customHeight="1">
      <c r="A10" t="str">
        <f>eps!C13</f>
        <v>C+NE</v>
      </c>
      <c r="B10">
        <f>eps!D13</f>
        <v>22</v>
      </c>
      <c r="C10" s="61">
        <f>eps!F13</f>
        <v>-0.008774279650184357</v>
      </c>
      <c r="D10" s="61">
        <f>eps!G13</f>
        <v>0</v>
      </c>
      <c r="E10" s="61">
        <f>eps!H13</f>
        <v>-0.0007742796501843585</v>
      </c>
      <c r="F10" s="61">
        <f>eps!J13</f>
        <v>0.0021245819396804454</v>
      </c>
      <c r="G10" s="61">
        <f>eps!K13</f>
        <v>0</v>
      </c>
      <c r="H10" s="61">
        <f>eps!L13</f>
        <v>0.012875418060319553</v>
      </c>
      <c r="I10">
        <f>eps!N13</f>
        <v>17.37</v>
      </c>
    </row>
    <row r="11" spans="1:9" ht="17.25" customHeight="1">
      <c r="A11" t="str">
        <f>eps!C14</f>
        <v>C+SE</v>
      </c>
      <c r="B11">
        <f>eps!D14</f>
        <v>24</v>
      </c>
      <c r="C11" s="61">
        <f>eps!F14</f>
        <v>-0.007046754114579139</v>
      </c>
      <c r="D11" s="61">
        <f>eps!G14</f>
        <v>0</v>
      </c>
      <c r="E11" s="61">
        <f>eps!H14</f>
        <v>-4.675411457913858E-05</v>
      </c>
      <c r="F11" s="61">
        <f>eps!J14</f>
        <v>-0.00781437379860384</v>
      </c>
      <c r="G11" s="61">
        <f>eps!K14</f>
        <v>0</v>
      </c>
      <c r="H11" s="61">
        <f>eps!L14</f>
        <v>0.0028143737986038395</v>
      </c>
      <c r="I11">
        <f>eps!N14</f>
        <v>28.96</v>
      </c>
    </row>
    <row r="12" spans="1:9" ht="17.25" customHeight="1">
      <c r="A12" t="str">
        <f>eps!C15</f>
        <v>C+SW</v>
      </c>
      <c r="B12">
        <f>eps!D15</f>
        <v>23</v>
      </c>
      <c r="C12" s="61">
        <f>eps!F15</f>
        <v>6.839465393291544E-05</v>
      </c>
      <c r="D12" s="61">
        <f>eps!G15</f>
        <v>0</v>
      </c>
      <c r="E12" s="61">
        <f>eps!H15</f>
        <v>0.0030683946539329155</v>
      </c>
      <c r="F12" s="61">
        <f>eps!J15</f>
        <v>-0.0029481159331829474</v>
      </c>
      <c r="G12" s="61">
        <f>eps!K15</f>
        <v>0</v>
      </c>
      <c r="H12" s="61">
        <f>eps!L15</f>
        <v>-0.0010518840668170527</v>
      </c>
      <c r="I12">
        <f>eps!N15</f>
        <v>6.28</v>
      </c>
    </row>
    <row r="13" spans="1:9" ht="12.75">
      <c r="A13" t="str">
        <f>eps!C16</f>
        <v>A-NW</v>
      </c>
      <c r="B13">
        <f>eps!D16</f>
        <v>5</v>
      </c>
      <c r="C13" s="61">
        <f>eps!F16</f>
        <v>-0.004774279650184359</v>
      </c>
      <c r="D13" s="61">
        <f>eps!G16</f>
        <v>0</v>
      </c>
      <c r="E13" s="61">
        <f>eps!H16</f>
        <v>0.005225720349815641</v>
      </c>
      <c r="F13" s="61">
        <f>eps!J16</f>
        <v>0.0021245819396804454</v>
      </c>
      <c r="G13" s="61">
        <f>eps!K16</f>
        <v>0</v>
      </c>
      <c r="H13" s="61">
        <f>eps!L16</f>
        <v>0.0028754180603195543</v>
      </c>
      <c r="I13">
        <f>eps!N16</f>
        <v>-4.8</v>
      </c>
    </row>
    <row r="14" spans="1:9" ht="12.75">
      <c r="A14" t="str">
        <f>eps!C17</f>
        <v>A-NE</v>
      </c>
      <c r="B14">
        <f>eps!D17</f>
        <v>6</v>
      </c>
      <c r="C14" s="61">
        <f>eps!F17</f>
        <v>-0.010742925537420473</v>
      </c>
      <c r="D14" s="61">
        <f>eps!G17</f>
        <v>0</v>
      </c>
      <c r="E14" s="61">
        <f>eps!H17</f>
        <v>-0.0017429255374204736</v>
      </c>
      <c r="F14" s="61">
        <f>eps!J17</f>
        <v>-0.0012877375981954872</v>
      </c>
      <c r="G14" s="61">
        <f>eps!K17</f>
        <v>0</v>
      </c>
      <c r="H14" s="61">
        <f>eps!L17</f>
        <v>0.010287737598195488</v>
      </c>
      <c r="I14">
        <f>eps!N17</f>
        <v>17.37</v>
      </c>
    </row>
    <row r="15" spans="1:9" ht="12.75">
      <c r="A15" t="str">
        <f>eps!C18</f>
        <v>A-SE</v>
      </c>
      <c r="B15">
        <f>eps!D18</f>
        <v>8</v>
      </c>
      <c r="C15" s="61">
        <f>eps!F18</f>
        <v>-0.007931605346067084</v>
      </c>
      <c r="D15" s="61">
        <f>eps!G18</f>
        <v>0</v>
      </c>
      <c r="E15" s="61">
        <f>eps!H18</f>
        <v>-0.0019316053460670846</v>
      </c>
      <c r="F15" s="61">
        <f>eps!J18</f>
        <v>-0.004948115933182947</v>
      </c>
      <c r="G15" s="61">
        <f>eps!K18</f>
        <v>0</v>
      </c>
      <c r="H15" s="61">
        <f>eps!L18</f>
        <v>0.004948115933182947</v>
      </c>
      <c r="I15">
        <f>eps!N18</f>
        <v>28.96</v>
      </c>
    </row>
    <row r="16" spans="1:9" ht="12.75">
      <c r="A16" t="str">
        <f>eps!C19</f>
        <v>A-SW</v>
      </c>
      <c r="B16">
        <f>eps!D19</f>
        <v>7</v>
      </c>
      <c r="C16" s="61">
        <f>eps!F19</f>
        <v>-0.0010467541145791385</v>
      </c>
      <c r="D16" s="61">
        <f>eps!G19</f>
        <v>0</v>
      </c>
      <c r="E16" s="61">
        <f>eps!H19</f>
        <v>0.0029532458854208614</v>
      </c>
      <c r="F16" s="61">
        <f>eps!J19</f>
        <v>-0.00181437379860384</v>
      </c>
      <c r="G16" s="61">
        <f>eps!K19</f>
        <v>0</v>
      </c>
      <c r="H16" s="61">
        <f>eps!L19</f>
        <v>-0.00018562620139616004</v>
      </c>
      <c r="I16">
        <f>eps!N19</f>
        <v>6.28</v>
      </c>
    </row>
    <row r="17" spans="1:9" ht="12.75">
      <c r="A17" t="str">
        <f>eps!C20</f>
        <v>Inp0</v>
      </c>
      <c r="B17">
        <f>eps!D20</f>
        <v>37</v>
      </c>
      <c r="C17">
        <f>eps!F20</f>
        <v>51.141</v>
      </c>
      <c r="D17">
        <f>eps!G20</f>
        <v>51.141</v>
      </c>
      <c r="E17">
        <f>eps!H20</f>
        <v>51.141</v>
      </c>
      <c r="F17">
        <f>eps!J20</f>
        <v>48.131</v>
      </c>
      <c r="G17">
        <f>eps!K20</f>
        <v>48.131</v>
      </c>
      <c r="H17">
        <f>eps!L20</f>
        <v>48.131</v>
      </c>
      <c r="I17">
        <f>eps!N20</f>
        <v>14.213</v>
      </c>
    </row>
    <row r="18" spans="1:9" ht="12.75">
      <c r="A18" t="str">
        <f>eps!C21</f>
        <v>Inp1</v>
      </c>
      <c r="B18">
        <f>eps!D21</f>
        <v>38</v>
      </c>
      <c r="C18">
        <f>eps!F21</f>
        <v>70.257</v>
      </c>
      <c r="D18">
        <f>eps!G21</f>
        <v>70.257</v>
      </c>
      <c r="E18">
        <f>eps!H21</f>
        <v>70.257</v>
      </c>
      <c r="F18">
        <f>eps!J21</f>
        <v>88.213</v>
      </c>
      <c r="G18">
        <f>eps!K21</f>
        <v>88.213</v>
      </c>
      <c r="H18">
        <f>eps!L21</f>
        <v>88.213</v>
      </c>
      <c r="I18">
        <f>eps!N21</f>
        <v>-7.12</v>
      </c>
    </row>
    <row r="19" spans="1:9" ht="12.75">
      <c r="A19" t="str">
        <f>eps!C22</f>
        <v>Inp2</v>
      </c>
      <c r="B19">
        <f>eps!D22</f>
        <v>39</v>
      </c>
      <c r="C19">
        <f>eps!F22</f>
        <v>55.196</v>
      </c>
      <c r="D19">
        <f>eps!G22</f>
        <v>55.196</v>
      </c>
      <c r="E19">
        <f>eps!H22</f>
        <v>55.196</v>
      </c>
      <c r="F19">
        <f>eps!J22</f>
        <v>67.755</v>
      </c>
      <c r="G19">
        <f>eps!K22</f>
        <v>67.755</v>
      </c>
      <c r="H19">
        <f>eps!L22</f>
        <v>67.755</v>
      </c>
      <c r="I19">
        <f>eps!N22</f>
        <v>11.25</v>
      </c>
    </row>
    <row r="20" spans="1:9" ht="12.75">
      <c r="A20" t="str">
        <f>eps!C23</f>
        <v>Inp3</v>
      </c>
      <c r="B20">
        <f>eps!D23</f>
        <v>40</v>
      </c>
      <c r="C20">
        <f>eps!F23</f>
        <v>72.262</v>
      </c>
      <c r="D20">
        <f>eps!G23</f>
        <v>72.262</v>
      </c>
      <c r="E20">
        <f>eps!H23</f>
        <v>72.262</v>
      </c>
      <c r="F20">
        <f>eps!J23</f>
        <v>50.185</v>
      </c>
      <c r="G20">
        <f>eps!K23</f>
        <v>50.185</v>
      </c>
      <c r="H20">
        <f>eps!L23</f>
        <v>50.185</v>
      </c>
      <c r="I20">
        <f>eps!N23</f>
        <v>0.22</v>
      </c>
    </row>
    <row r="21" spans="1:9" ht="12.75">
      <c r="A21" t="str">
        <f>eps!C24</f>
        <v>ROSH</v>
      </c>
      <c r="B21">
        <f>eps!D24</f>
        <v>41</v>
      </c>
      <c r="C21">
        <f>eps!F24</f>
        <v>48.694</v>
      </c>
      <c r="D21">
        <f>eps!G24</f>
        <v>48.694</v>
      </c>
      <c r="E21">
        <f>eps!H24</f>
        <v>48.694</v>
      </c>
      <c r="F21">
        <f>eps!J24</f>
        <v>53.592</v>
      </c>
      <c r="G21">
        <f>eps!K24</f>
        <v>53.592</v>
      </c>
      <c r="H21">
        <f>eps!L24</f>
        <v>53.592</v>
      </c>
      <c r="I21">
        <f>eps!N24</f>
        <v>21.304</v>
      </c>
    </row>
    <row r="22" spans="1:9" ht="12.75">
      <c r="A22" t="str">
        <f>eps!C25</f>
        <v>ROLO</v>
      </c>
      <c r="B22">
        <f>eps!D25</f>
        <v>42</v>
      </c>
      <c r="C22">
        <f>eps!F25</f>
        <v>25.17</v>
      </c>
      <c r="D22">
        <f>eps!G25</f>
        <v>25.17</v>
      </c>
      <c r="E22">
        <f>eps!H25</f>
        <v>25.17</v>
      </c>
      <c r="F22">
        <f>eps!J25</f>
        <v>53.287000000000006</v>
      </c>
      <c r="G22">
        <f>eps!K25</f>
        <v>53.287000000000006</v>
      </c>
      <c r="H22">
        <f>eps!L25</f>
        <v>53.287000000000006</v>
      </c>
      <c r="I22">
        <f>eps!N25</f>
        <v>0.151</v>
      </c>
    </row>
    <row r="23" spans="1:9" ht="12.75">
      <c r="A23" t="str">
        <f>eps!C26</f>
        <v>HVSH</v>
      </c>
      <c r="B23">
        <f>eps!D26</f>
        <v>43</v>
      </c>
      <c r="C23">
        <f>eps!F26</f>
        <v>7.155</v>
      </c>
      <c r="D23">
        <f>eps!G26</f>
        <v>7.155</v>
      </c>
      <c r="E23">
        <f>eps!H26</f>
        <v>7.155</v>
      </c>
      <c r="F23">
        <f>eps!J26</f>
        <v>94.577</v>
      </c>
      <c r="G23">
        <f>eps!K26</f>
        <v>94.577</v>
      </c>
      <c r="H23">
        <f>eps!L26</f>
        <v>94.577</v>
      </c>
      <c r="I23">
        <f>eps!N26</f>
        <v>54.021</v>
      </c>
    </row>
    <row r="24" spans="1:9" ht="12.75">
      <c r="A24" t="str">
        <f>eps!C27</f>
        <v>HVLO</v>
      </c>
      <c r="B24">
        <f>eps!D27</f>
        <v>44</v>
      </c>
      <c r="C24">
        <f>eps!F27</f>
        <v>49.255</v>
      </c>
      <c r="D24">
        <f>eps!G27</f>
        <v>49.255</v>
      </c>
      <c r="E24">
        <f>eps!H27</f>
        <v>49.255</v>
      </c>
      <c r="F24">
        <f>eps!J27</f>
        <v>11.546999999999999</v>
      </c>
      <c r="G24">
        <f>eps!K27</f>
        <v>11.546999999999999</v>
      </c>
      <c r="H24">
        <f>eps!L27</f>
        <v>11.546999999999999</v>
      </c>
      <c r="I24">
        <f>eps!N27</f>
        <v>11.372</v>
      </c>
    </row>
    <row r="25" spans="1:9" ht="12.75">
      <c r="A25" t="str">
        <f>eps!C28</f>
        <v>gra0</v>
      </c>
      <c r="B25">
        <f>eps!D28</f>
        <v>33</v>
      </c>
      <c r="C25">
        <f>eps!F28</f>
        <v>8.071</v>
      </c>
      <c r="D25">
        <f>eps!G28</f>
        <v>8.071</v>
      </c>
      <c r="E25">
        <f>eps!H28</f>
        <v>8.071</v>
      </c>
      <c r="F25">
        <f>eps!J28</f>
        <v>28.493</v>
      </c>
      <c r="G25">
        <f>eps!K28</f>
        <v>28.493</v>
      </c>
      <c r="H25">
        <f>eps!L28</f>
        <v>28.493</v>
      </c>
      <c r="I25">
        <f>eps!N28</f>
        <v>-24.94</v>
      </c>
    </row>
    <row r="26" spans="1:9" ht="12.75">
      <c r="A26" t="str">
        <f>eps!C29</f>
        <v>gra1</v>
      </c>
      <c r="B26">
        <f>eps!D29</f>
        <v>34</v>
      </c>
      <c r="C26">
        <f>eps!F29</f>
        <v>5.701</v>
      </c>
      <c r="D26">
        <f>eps!G29</f>
        <v>5.701</v>
      </c>
      <c r="E26">
        <f>eps!H29</f>
        <v>5.701</v>
      </c>
      <c r="F26">
        <f>eps!J29</f>
        <v>5.238</v>
      </c>
      <c r="G26">
        <f>eps!K29</f>
        <v>5.238</v>
      </c>
      <c r="H26">
        <f>eps!L29</f>
        <v>5.238</v>
      </c>
      <c r="I26">
        <f>eps!N29</f>
        <v>0.61</v>
      </c>
    </row>
    <row r="27" spans="1:9" ht="12.75">
      <c r="A27" t="str">
        <f>eps!C30</f>
        <v>gra2</v>
      </c>
      <c r="B27">
        <f>eps!D30</f>
        <v>35</v>
      </c>
      <c r="C27">
        <f>eps!F30</f>
        <v>47.607</v>
      </c>
      <c r="D27">
        <f>eps!G30</f>
        <v>47.607</v>
      </c>
      <c r="E27">
        <f>eps!H30</f>
        <v>47.607</v>
      </c>
      <c r="F27">
        <f>eps!J30</f>
        <v>67.999</v>
      </c>
      <c r="G27">
        <f>eps!K30</f>
        <v>67.999</v>
      </c>
      <c r="H27">
        <f>eps!L30</f>
        <v>67.999</v>
      </c>
      <c r="I27">
        <f>eps!N30</f>
        <v>2.664</v>
      </c>
    </row>
    <row r="28" spans="1:9" ht="12.75">
      <c r="A28" t="str">
        <f>eps!C31</f>
        <v>gra3</v>
      </c>
      <c r="B28">
        <f>eps!D31</f>
        <v>36</v>
      </c>
      <c r="C28">
        <f>eps!F31</f>
        <v>26.814</v>
      </c>
      <c r="D28">
        <f>eps!G31</f>
        <v>26.814</v>
      </c>
      <c r="E28">
        <f>eps!H31</f>
        <v>26.814</v>
      </c>
      <c r="F28">
        <f>eps!J31</f>
        <v>85.74</v>
      </c>
      <c r="G28">
        <f>eps!K31</f>
        <v>85.74</v>
      </c>
      <c r="H28">
        <f>eps!L31</f>
        <v>85.74</v>
      </c>
      <c r="I28">
        <f>eps!N31</f>
        <v>3.068</v>
      </c>
    </row>
    <row r="29" spans="2:9" ht="12.75">
      <c r="B29">
        <f>eps!D32</f>
        <v>45</v>
      </c>
      <c r="C29">
        <f>eps!F32</f>
        <v>-53.611</v>
      </c>
      <c r="D29">
        <f>eps!G32</f>
        <v>-53.611</v>
      </c>
      <c r="E29">
        <f>eps!H32</f>
        <v>-53.611</v>
      </c>
      <c r="F29">
        <f>eps!J32</f>
        <v>6.415</v>
      </c>
      <c r="G29">
        <f>eps!K32</f>
        <v>6.415</v>
      </c>
      <c r="H29">
        <f>eps!L32</f>
        <v>6.415</v>
      </c>
      <c r="I29">
        <f>eps!N32</f>
        <v>31.469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8"/>
  <sheetViews>
    <sheetView workbookViewId="0" topLeftCell="C61">
      <selection activeCell="C78" sqref="C78:J82"/>
    </sheetView>
  </sheetViews>
  <sheetFormatPr defaultColWidth="9.140625" defaultRowHeight="12.75"/>
  <cols>
    <col min="1" max="1" width="21.57421875" style="0" customWidth="1"/>
    <col min="2" max="2" width="12.140625" style="0" bestFit="1" customWidth="1"/>
    <col min="3" max="3" width="10.57421875" style="0" bestFit="1" customWidth="1"/>
    <col min="4" max="4" width="12.00390625" style="0" bestFit="1" customWidth="1"/>
    <col min="5" max="5" width="10.140625" style="0" bestFit="1" customWidth="1"/>
    <col min="6" max="6" width="12.00390625" style="0" bestFit="1" customWidth="1"/>
    <col min="7" max="7" width="6.421875" style="0" customWidth="1"/>
    <col min="8" max="8" width="12.00390625" style="0" bestFit="1" customWidth="1"/>
    <col min="9" max="9" width="10.140625" style="0" bestFit="1" customWidth="1"/>
    <col min="10" max="10" width="12.00390625" style="0" bestFit="1" customWidth="1"/>
    <col min="11" max="11" width="8.140625" style="0" bestFit="1" customWidth="1"/>
    <col min="12" max="12" width="12.57421875" style="0" bestFit="1" customWidth="1"/>
  </cols>
  <sheetData>
    <row r="1" ht="12.75">
      <c r="A1" t="s">
        <v>48</v>
      </c>
    </row>
    <row r="2" spans="5:9" ht="12.75">
      <c r="E2" t="s">
        <v>49</v>
      </c>
      <c r="I2" t="s">
        <v>50</v>
      </c>
    </row>
    <row r="3" spans="1:10" ht="12.75">
      <c r="A3" t="s">
        <v>1</v>
      </c>
      <c r="B3">
        <v>9</v>
      </c>
      <c r="D3">
        <v>2</v>
      </c>
      <c r="E3">
        <v>0</v>
      </c>
      <c r="F3">
        <v>10</v>
      </c>
      <c r="H3">
        <v>9</v>
      </c>
      <c r="I3">
        <v>0</v>
      </c>
      <c r="J3">
        <v>-4</v>
      </c>
    </row>
    <row r="4" spans="1:10" ht="12.75">
      <c r="A4" t="s">
        <v>2</v>
      </c>
      <c r="B4">
        <v>10</v>
      </c>
      <c r="D4">
        <v>-10</v>
      </c>
      <c r="E4">
        <v>0</v>
      </c>
      <c r="F4">
        <v>-3</v>
      </c>
      <c r="H4">
        <v>-2</v>
      </c>
      <c r="I4">
        <v>0</v>
      </c>
      <c r="J4">
        <v>10</v>
      </c>
    </row>
    <row r="5" spans="1:10" ht="12.75">
      <c r="A5" t="s">
        <v>3</v>
      </c>
      <c r="B5">
        <v>12</v>
      </c>
      <c r="D5">
        <v>-6</v>
      </c>
      <c r="E5">
        <v>0</v>
      </c>
      <c r="F5">
        <v>0</v>
      </c>
      <c r="H5">
        <v>-5</v>
      </c>
      <c r="I5">
        <v>0</v>
      </c>
      <c r="J5">
        <v>1</v>
      </c>
    </row>
    <row r="6" spans="1:10" ht="12.75">
      <c r="A6" t="s">
        <v>4</v>
      </c>
      <c r="B6">
        <v>11</v>
      </c>
      <c r="D6">
        <v>0</v>
      </c>
      <c r="E6">
        <v>0</v>
      </c>
      <c r="F6">
        <v>4</v>
      </c>
      <c r="H6">
        <v>-4</v>
      </c>
      <c r="I6">
        <v>0</v>
      </c>
      <c r="J6">
        <v>0</v>
      </c>
    </row>
    <row r="8" spans="1:10" ht="12.75">
      <c r="A8" t="s">
        <v>15</v>
      </c>
      <c r="B8">
        <v>1</v>
      </c>
      <c r="D8">
        <v>-4</v>
      </c>
      <c r="E8">
        <v>0</v>
      </c>
      <c r="F8">
        <v>5</v>
      </c>
      <c r="H8">
        <v>0</v>
      </c>
      <c r="I8">
        <v>0</v>
      </c>
      <c r="J8">
        <v>6</v>
      </c>
    </row>
    <row r="9" spans="1:10" ht="12.75">
      <c r="A9" t="s">
        <v>16</v>
      </c>
      <c r="B9">
        <v>2</v>
      </c>
      <c r="D9">
        <v>-4</v>
      </c>
      <c r="E9">
        <v>0</v>
      </c>
      <c r="F9">
        <v>4</v>
      </c>
      <c r="H9">
        <v>4</v>
      </c>
      <c r="I9">
        <v>0</v>
      </c>
      <c r="J9">
        <v>2</v>
      </c>
    </row>
    <row r="10" spans="1:10" ht="12.75">
      <c r="A10" t="s">
        <v>17</v>
      </c>
      <c r="B10">
        <v>4</v>
      </c>
      <c r="D10">
        <v>-8</v>
      </c>
      <c r="E10">
        <v>0</v>
      </c>
      <c r="F10">
        <v>-2</v>
      </c>
      <c r="H10">
        <v>-8</v>
      </c>
      <c r="I10">
        <v>0</v>
      </c>
      <c r="J10">
        <v>8</v>
      </c>
    </row>
    <row r="11" spans="1:10" ht="12.75">
      <c r="A11" t="s">
        <v>18</v>
      </c>
      <c r="B11">
        <v>3</v>
      </c>
      <c r="D11">
        <v>2</v>
      </c>
      <c r="E11">
        <v>0</v>
      </c>
      <c r="F11">
        <v>5</v>
      </c>
      <c r="H11">
        <v>0</v>
      </c>
      <c r="I11">
        <v>0</v>
      </c>
      <c r="J11">
        <v>0</v>
      </c>
    </row>
    <row r="13" spans="1:10" ht="12.75">
      <c r="A13" t="s">
        <v>38</v>
      </c>
      <c r="B13">
        <v>21</v>
      </c>
      <c r="D13">
        <v>-1</v>
      </c>
      <c r="E13">
        <v>0</v>
      </c>
      <c r="F13">
        <v>9</v>
      </c>
      <c r="H13">
        <v>5</v>
      </c>
      <c r="I13">
        <v>0</v>
      </c>
      <c r="J13">
        <v>4</v>
      </c>
    </row>
    <row r="14" spans="1:10" ht="12.75">
      <c r="A14" t="s">
        <v>39</v>
      </c>
      <c r="B14">
        <v>22</v>
      </c>
      <c r="D14">
        <v>-10</v>
      </c>
      <c r="E14">
        <v>0</v>
      </c>
      <c r="F14">
        <v>-2</v>
      </c>
      <c r="H14">
        <v>0</v>
      </c>
      <c r="I14">
        <v>0</v>
      </c>
      <c r="J14">
        <v>15</v>
      </c>
    </row>
    <row r="15" spans="1:10" ht="12.75">
      <c r="A15" t="s">
        <v>40</v>
      </c>
      <c r="B15">
        <v>24</v>
      </c>
      <c r="D15">
        <v>-6</v>
      </c>
      <c r="E15">
        <v>0</v>
      </c>
      <c r="F15">
        <v>1</v>
      </c>
      <c r="H15">
        <v>-6</v>
      </c>
      <c r="I15">
        <v>0</v>
      </c>
      <c r="J15">
        <v>1</v>
      </c>
    </row>
    <row r="16" spans="1:10" ht="12.75">
      <c r="A16" t="s">
        <v>41</v>
      </c>
      <c r="B16">
        <v>23</v>
      </c>
      <c r="D16">
        <v>-4</v>
      </c>
      <c r="E16">
        <v>0</v>
      </c>
      <c r="F16">
        <v>-1</v>
      </c>
      <c r="H16">
        <v>-10</v>
      </c>
      <c r="I16">
        <v>0</v>
      </c>
      <c r="J16">
        <v>6</v>
      </c>
    </row>
    <row r="18" spans="1:10" ht="12.75">
      <c r="A18" t="s">
        <v>42</v>
      </c>
      <c r="B18">
        <v>5</v>
      </c>
      <c r="D18">
        <v>-6</v>
      </c>
      <c r="E18">
        <v>0</v>
      </c>
      <c r="F18">
        <v>4</v>
      </c>
      <c r="H18">
        <v>0</v>
      </c>
      <c r="I18">
        <v>0</v>
      </c>
      <c r="J18">
        <v>5</v>
      </c>
    </row>
    <row r="19" spans="1:10" ht="12.75">
      <c r="A19" t="s">
        <v>43</v>
      </c>
      <c r="B19">
        <v>6</v>
      </c>
      <c r="D19">
        <v>-10</v>
      </c>
      <c r="E19">
        <v>0</v>
      </c>
      <c r="F19">
        <v>-1</v>
      </c>
      <c r="H19">
        <v>0</v>
      </c>
      <c r="I19">
        <v>0</v>
      </c>
      <c r="J19">
        <v>9</v>
      </c>
    </row>
    <row r="20" spans="1:10" ht="12.75">
      <c r="A20" t="s">
        <v>44</v>
      </c>
      <c r="B20">
        <v>8</v>
      </c>
      <c r="D20">
        <v>-12</v>
      </c>
      <c r="E20">
        <v>0</v>
      </c>
      <c r="F20">
        <v>-6</v>
      </c>
      <c r="H20">
        <v>-12</v>
      </c>
      <c r="I20">
        <v>0</v>
      </c>
      <c r="J20">
        <v>12</v>
      </c>
    </row>
    <row r="21" spans="1:10" ht="12.75">
      <c r="A21" t="s">
        <v>45</v>
      </c>
      <c r="B21">
        <v>7</v>
      </c>
      <c r="D21">
        <v>0</v>
      </c>
      <c r="E21">
        <v>0</v>
      </c>
      <c r="F21">
        <v>4</v>
      </c>
      <c r="H21">
        <v>0</v>
      </c>
      <c r="I21">
        <v>0</v>
      </c>
      <c r="J21">
        <v>-2</v>
      </c>
    </row>
    <row r="56" ht="12.75">
      <c r="I56" t="s">
        <v>71</v>
      </c>
    </row>
    <row r="57" spans="9:12" ht="12.75">
      <c r="I57" s="58">
        <v>0.06751287598427028</v>
      </c>
      <c r="L57">
        <v>-4.120288345564328</v>
      </c>
    </row>
    <row r="58" spans="9:12" ht="12.75">
      <c r="I58" s="58">
        <v>0.20985472702725147</v>
      </c>
      <c r="L58">
        <v>-3.7492783145511743</v>
      </c>
    </row>
    <row r="59" spans="9:12" ht="12.75">
      <c r="I59" s="58">
        <v>0.03584434784632604</v>
      </c>
      <c r="L59">
        <v>-1.4590235755755983</v>
      </c>
    </row>
    <row r="60" spans="9:12" ht="12.75">
      <c r="I60" s="58">
        <v>0.17485659379044877</v>
      </c>
      <c r="L60">
        <v>-0.5477805181839825</v>
      </c>
    </row>
    <row r="61" spans="1:4" ht="12.75">
      <c r="A61" t="s">
        <v>90</v>
      </c>
      <c r="B61" t="s">
        <v>89</v>
      </c>
      <c r="D61" t="s">
        <v>91</v>
      </c>
    </row>
    <row r="62" spans="1:12" ht="12.75">
      <c r="A62" s="1">
        <f>L71</f>
        <v>-0.06119385510095931</v>
      </c>
      <c r="B62">
        <v>-3.98</v>
      </c>
      <c r="C62" s="2" t="s">
        <v>51</v>
      </c>
      <c r="D62" s="3">
        <f>A62</f>
        <v>-0.06119385510095931</v>
      </c>
      <c r="E62" s="3">
        <f>A63</f>
        <v>0.27981617140694665</v>
      </c>
      <c r="F62" s="3">
        <f>A64</f>
        <v>-0.05811811388285451</v>
      </c>
      <c r="G62" s="3">
        <f>A65</f>
        <v>0.07312495091079396</v>
      </c>
      <c r="H62" s="4"/>
      <c r="I62" t="s">
        <v>88</v>
      </c>
      <c r="J62">
        <v>566</v>
      </c>
      <c r="K62" t="s">
        <v>52</v>
      </c>
      <c r="L62" s="59">
        <f>B62+A62</f>
        <v>-4.04119385510096</v>
      </c>
    </row>
    <row r="63" spans="1:12" ht="12.75">
      <c r="A63" s="1">
        <f>L72</f>
        <v>0.27981617140694665</v>
      </c>
      <c r="B63">
        <v>-3.95</v>
      </c>
      <c r="C63" s="2" t="s">
        <v>53</v>
      </c>
      <c r="D63" s="3">
        <f>-1*A64</f>
        <v>0.05811811388285451</v>
      </c>
      <c r="E63" s="3">
        <f>-1*A65</f>
        <v>-0.07312495091079396</v>
      </c>
      <c r="F63" s="3">
        <f>-1*A62</f>
        <v>0.06119385510095931</v>
      </c>
      <c r="G63" s="3">
        <f>-1*A63</f>
        <v>-0.27981617140694665</v>
      </c>
      <c r="H63" s="4"/>
      <c r="I63" t="s">
        <v>88</v>
      </c>
      <c r="J63">
        <v>199</v>
      </c>
      <c r="K63" t="s">
        <v>54</v>
      </c>
      <c r="L63" s="59">
        <f>B63+A63</f>
        <v>-3.6701838285930535</v>
      </c>
    </row>
    <row r="64" spans="1:12" ht="12.75">
      <c r="A64" s="1">
        <f>L73</f>
        <v>-0.05811811388285451</v>
      </c>
      <c r="B64">
        <v>-1.48</v>
      </c>
      <c r="C64" s="2" t="s">
        <v>55</v>
      </c>
      <c r="D64" s="3">
        <f>E63</f>
        <v>-0.07312495091079396</v>
      </c>
      <c r="E64" s="3">
        <f>D63</f>
        <v>0.05811811388285451</v>
      </c>
      <c r="F64" s="3">
        <f>G63</f>
        <v>-0.27981617140694665</v>
      </c>
      <c r="G64" s="3">
        <f>F63</f>
        <v>0.06119385510095931</v>
      </c>
      <c r="H64" s="4"/>
      <c r="I64" t="s">
        <v>88</v>
      </c>
      <c r="J64">
        <v>203</v>
      </c>
      <c r="K64" t="s">
        <v>56</v>
      </c>
      <c r="L64" s="59">
        <f>B64+A64</f>
        <v>-1.5381181138828546</v>
      </c>
    </row>
    <row r="65" spans="1:12" ht="12.75">
      <c r="A65" s="1">
        <f>L74</f>
        <v>0.07312495091079396</v>
      </c>
      <c r="B65">
        <v>-0.7</v>
      </c>
      <c r="C65" s="2" t="s">
        <v>57</v>
      </c>
      <c r="D65" s="3">
        <f>E62</f>
        <v>0.27981617140694665</v>
      </c>
      <c r="E65" s="3">
        <f>D62</f>
        <v>-0.06119385510095931</v>
      </c>
      <c r="F65" s="3">
        <f>G62</f>
        <v>0.07312495091079396</v>
      </c>
      <c r="G65" s="3">
        <f>F62</f>
        <v>-0.05811811388285451</v>
      </c>
      <c r="H65" s="4"/>
      <c r="I65" t="s">
        <v>88</v>
      </c>
      <c r="J65">
        <v>230</v>
      </c>
      <c r="K65" t="s">
        <v>58</v>
      </c>
      <c r="L65" s="59">
        <f>B65+A65</f>
        <v>-0.626875049089206</v>
      </c>
    </row>
    <row r="66" spans="1:8" ht="12.75">
      <c r="A66" t="s">
        <v>88</v>
      </c>
      <c r="C66" s="2"/>
      <c r="H66" s="4"/>
    </row>
    <row r="67" spans="3:10" ht="12.75">
      <c r="C67" s="2"/>
      <c r="H67" s="4"/>
      <c r="J67" s="4" t="s">
        <v>61</v>
      </c>
    </row>
    <row r="68" spans="3:10" ht="12.75">
      <c r="C68" s="2"/>
      <c r="H68" s="4"/>
      <c r="J68" s="4" t="s">
        <v>62</v>
      </c>
    </row>
    <row r="69" spans="3:10" ht="12.75">
      <c r="C69" s="2"/>
      <c r="H69" s="4"/>
      <c r="J69" s="4" t="s">
        <v>62</v>
      </c>
    </row>
    <row r="70" spans="3:10" ht="12.75">
      <c r="C70" s="2"/>
      <c r="H70" s="4"/>
      <c r="J70" s="4" t="s">
        <v>61</v>
      </c>
    </row>
    <row r="71" spans="3:12" ht="12.75">
      <c r="C71" s="2"/>
      <c r="D71" t="s">
        <v>51</v>
      </c>
      <c r="E71" t="s">
        <v>53</v>
      </c>
      <c r="F71" t="s">
        <v>55</v>
      </c>
      <c r="G71" t="s">
        <v>57</v>
      </c>
      <c r="H71" s="4" t="s">
        <v>59</v>
      </c>
      <c r="I71" s="4" t="s">
        <v>60</v>
      </c>
      <c r="J71" s="5"/>
      <c r="L71" s="6">
        <v>-0.06119385510095931</v>
      </c>
    </row>
    <row r="72" spans="1:12" ht="12.75">
      <c r="A72" s="7">
        <f>D145</f>
        <v>13.757579908203354</v>
      </c>
      <c r="B72">
        <v>405</v>
      </c>
      <c r="C72" s="2" t="s">
        <v>52</v>
      </c>
      <c r="D72" s="3">
        <f>D62+$H72+I72</f>
        <v>-0.011193855100959306</v>
      </c>
      <c r="E72" s="3">
        <f>D63+H72+I72</f>
        <v>0.10811811388285451</v>
      </c>
      <c r="F72" s="3">
        <f>D64+H72+I72</f>
        <v>-0.02312495091079396</v>
      </c>
      <c r="G72" s="3">
        <f>D65+H72+I72</f>
        <v>0.32981617140694663</v>
      </c>
      <c r="H72" s="4" t="s">
        <v>64</v>
      </c>
      <c r="I72" s="4" t="s">
        <v>61</v>
      </c>
      <c r="J72" s="1"/>
      <c r="L72" s="6">
        <v>0.27981617140694665</v>
      </c>
    </row>
    <row r="73" spans="1:12" ht="12.75">
      <c r="A73" s="7">
        <f>D146</f>
        <v>25.727181157114998</v>
      </c>
      <c r="B73">
        <v>72</v>
      </c>
      <c r="C73" s="2" t="s">
        <v>54</v>
      </c>
      <c r="D73" s="8">
        <f>E62+H73+I73</f>
        <v>0.22981617140694666</v>
      </c>
      <c r="E73" s="3">
        <f>E63+H73+I73</f>
        <v>-0.12312495091079396</v>
      </c>
      <c r="F73" s="3">
        <f>E64+H73+I73</f>
        <v>0.008118113882854508</v>
      </c>
      <c r="G73" s="3">
        <f>E65+H73+I73</f>
        <v>-0.1111938551009593</v>
      </c>
      <c r="H73" s="4" t="s">
        <v>64</v>
      </c>
      <c r="I73" s="4" t="s">
        <v>62</v>
      </c>
      <c r="J73" s="1"/>
      <c r="L73" s="6">
        <v>-0.05811811388285451</v>
      </c>
    </row>
    <row r="74" spans="1:12" ht="12.75">
      <c r="A74" s="7">
        <f>D147</f>
        <v>33.00736946566025</v>
      </c>
      <c r="B74">
        <v>37</v>
      </c>
      <c r="C74" s="2" t="s">
        <v>56</v>
      </c>
      <c r="D74" s="8">
        <f>F62+H74+I74</f>
        <v>-0.10811811388285451</v>
      </c>
      <c r="E74" s="3">
        <f>F63+H74+I74</f>
        <v>0.011193855100959306</v>
      </c>
      <c r="F74" s="3">
        <f>F64+H74+I74</f>
        <v>-0.32981617140694663</v>
      </c>
      <c r="G74" s="3">
        <f>F65+H74+I74</f>
        <v>0.02312495091079396</v>
      </c>
      <c r="H74" s="4" t="s">
        <v>64</v>
      </c>
      <c r="I74" s="4" t="s">
        <v>62</v>
      </c>
      <c r="J74" s="1"/>
      <c r="L74" s="6">
        <v>0.07312495091079396</v>
      </c>
    </row>
    <row r="75" spans="1:12" ht="12.75">
      <c r="A75" s="7">
        <f>D148</f>
        <v>45.60068855919382</v>
      </c>
      <c r="B75">
        <v>46</v>
      </c>
      <c r="C75" s="2" t="s">
        <v>58</v>
      </c>
      <c r="D75" s="8">
        <f>G62+H75+I75</f>
        <v>0.12312495091079396</v>
      </c>
      <c r="E75" s="3">
        <f>G63+H75+I75</f>
        <v>-0.22981617140694666</v>
      </c>
      <c r="F75" s="3">
        <f>G64+H75+I75</f>
        <v>0.1111938551009593</v>
      </c>
      <c r="G75" s="3">
        <f>G65+H75+I75</f>
        <v>-0.008118113882854508</v>
      </c>
      <c r="H75" s="4" t="s">
        <v>64</v>
      </c>
      <c r="I75" s="4" t="s">
        <v>61</v>
      </c>
      <c r="J75" s="1"/>
      <c r="L75" s="6">
        <v>0.6765001770332834</v>
      </c>
    </row>
    <row r="76" spans="1:12" ht="13.5" thickBot="1">
      <c r="A76" s="7">
        <f>SUM(A72:A75)</f>
        <v>118.09281909017241</v>
      </c>
      <c r="C76" s="2"/>
      <c r="H76" s="4"/>
      <c r="I76" s="4"/>
      <c r="J76" s="5"/>
      <c r="L76" s="6">
        <v>-4.301498563817243</v>
      </c>
    </row>
    <row r="77" spans="3:12" ht="18">
      <c r="C77" s="63" t="s">
        <v>82</v>
      </c>
      <c r="D77" s="148" t="s">
        <v>81</v>
      </c>
      <c r="E77" s="149"/>
      <c r="F77" s="149"/>
      <c r="G77" s="86"/>
      <c r="H77" s="149" t="s">
        <v>80</v>
      </c>
      <c r="I77" s="149"/>
      <c r="J77" s="150"/>
      <c r="L77" s="6">
        <v>7.198499171414292</v>
      </c>
    </row>
    <row r="78" spans="3:12" ht="18.75" thickBot="1">
      <c r="C78" s="2"/>
      <c r="D78" s="87" t="s">
        <v>77</v>
      </c>
      <c r="E78" s="88" t="s">
        <v>78</v>
      </c>
      <c r="F78" s="88" t="s">
        <v>79</v>
      </c>
      <c r="G78" s="88"/>
      <c r="H78" s="88" t="s">
        <v>77</v>
      </c>
      <c r="I78" s="88" t="s">
        <v>78</v>
      </c>
      <c r="J78" s="89" t="s">
        <v>79</v>
      </c>
      <c r="L78" s="6">
        <v>1.9265001790794654</v>
      </c>
    </row>
    <row r="79" spans="1:12" ht="15.75">
      <c r="A79" s="9" t="s">
        <v>63</v>
      </c>
      <c r="B79" s="10"/>
      <c r="C79" s="110" t="s">
        <v>52</v>
      </c>
      <c r="D79" s="94">
        <f>L79</f>
        <v>-3.76356079258677</v>
      </c>
      <c r="E79" s="95">
        <v>0</v>
      </c>
      <c r="F79" s="107">
        <f>L83</f>
        <v>5.486438517474375</v>
      </c>
      <c r="G79" s="95"/>
      <c r="H79" s="104">
        <f>$L$75</f>
        <v>0.6765001770332834</v>
      </c>
      <c r="I79" s="96">
        <v>0</v>
      </c>
      <c r="J79" s="97">
        <f>$L$77</f>
        <v>7.198499171414292</v>
      </c>
      <c r="L79">
        <v>-3.76356079258677</v>
      </c>
    </row>
    <row r="80" spans="1:12" ht="15.75">
      <c r="A80" s="12" t="s">
        <v>63</v>
      </c>
      <c r="B80" s="13"/>
      <c r="C80" s="111" t="s">
        <v>54</v>
      </c>
      <c r="D80" s="98">
        <f>L80</f>
        <v>-8.5135627459186</v>
      </c>
      <c r="E80" s="93">
        <v>0</v>
      </c>
      <c r="F80" s="108">
        <f>L84</f>
        <v>-0.5135587414190769</v>
      </c>
      <c r="G80" s="93"/>
      <c r="H80" s="105">
        <f>$L$75</f>
        <v>0.6765001770332834</v>
      </c>
      <c r="I80" s="93">
        <v>0</v>
      </c>
      <c r="J80" s="99">
        <f>$L$77</f>
        <v>7.198499171414292</v>
      </c>
      <c r="L80">
        <v>-8.5135627459186</v>
      </c>
    </row>
    <row r="81" spans="1:12" ht="15.75">
      <c r="A81" s="12" t="s">
        <v>63</v>
      </c>
      <c r="B81" s="13"/>
      <c r="C81" s="111" t="s">
        <v>56</v>
      </c>
      <c r="D81" s="98">
        <f>L81</f>
        <v>-6.486444336103113</v>
      </c>
      <c r="E81" s="93">
        <v>0</v>
      </c>
      <c r="F81" s="108">
        <f>L85</f>
        <v>-0.236441209319448</v>
      </c>
      <c r="G81" s="93"/>
      <c r="H81" s="105">
        <f>$L$76</f>
        <v>-4.301498563817243</v>
      </c>
      <c r="I81" s="93">
        <v>0</v>
      </c>
      <c r="J81" s="99">
        <f>$L$78</f>
        <v>1.9265001790794654</v>
      </c>
      <c r="L81">
        <v>-6.486444336103113</v>
      </c>
    </row>
    <row r="82" spans="1:12" ht="16.5" thickBot="1">
      <c r="A82" s="12" t="s">
        <v>63</v>
      </c>
      <c r="B82" s="13"/>
      <c r="C82" s="112" t="s">
        <v>58</v>
      </c>
      <c r="D82" s="100">
        <f>L82</f>
        <v>-0.4864416917395817</v>
      </c>
      <c r="E82" s="101">
        <v>0</v>
      </c>
      <c r="F82" s="109">
        <f>L86</f>
        <v>3.0135571672185404</v>
      </c>
      <c r="G82" s="101"/>
      <c r="H82" s="106">
        <f>$L$76</f>
        <v>-4.301498563817243</v>
      </c>
      <c r="I82" s="102">
        <v>0</v>
      </c>
      <c r="J82" s="103">
        <f>$L$78</f>
        <v>1.9265001790794654</v>
      </c>
      <c r="L82">
        <v>-0.4864416917395817</v>
      </c>
    </row>
    <row r="83" spans="3:12" ht="12.75">
      <c r="C83" s="2"/>
      <c r="D83" s="4"/>
      <c r="E83" s="4"/>
      <c r="F83" s="4"/>
      <c r="G83" s="4"/>
      <c r="H83" s="4"/>
      <c r="I83" s="4"/>
      <c r="J83" s="5"/>
      <c r="L83">
        <v>5.486438517474375</v>
      </c>
    </row>
    <row r="84" spans="1:12" ht="12.75">
      <c r="A84" s="15"/>
      <c r="B84" s="16" t="s">
        <v>51</v>
      </c>
      <c r="C84" s="14" t="s">
        <v>52</v>
      </c>
      <c r="D84">
        <v>-4</v>
      </c>
      <c r="E84">
        <v>0</v>
      </c>
      <c r="F84">
        <v>5</v>
      </c>
      <c r="H84">
        <v>0</v>
      </c>
      <c r="I84">
        <v>0</v>
      </c>
      <c r="J84">
        <v>6</v>
      </c>
      <c r="L84">
        <v>-0.5135587414190769</v>
      </c>
    </row>
    <row r="85" spans="1:12" ht="12.75">
      <c r="A85" s="15"/>
      <c r="B85" s="16" t="s">
        <v>51</v>
      </c>
      <c r="C85" s="14" t="s">
        <v>54</v>
      </c>
      <c r="D85">
        <v>-4</v>
      </c>
      <c r="E85">
        <v>0</v>
      </c>
      <c r="F85">
        <v>4</v>
      </c>
      <c r="H85">
        <v>4</v>
      </c>
      <c r="I85">
        <v>0</v>
      </c>
      <c r="J85">
        <v>2</v>
      </c>
      <c r="L85">
        <v>-0.236441209319448</v>
      </c>
    </row>
    <row r="86" spans="1:12" ht="12.75">
      <c r="A86" s="15"/>
      <c r="B86" s="16" t="s">
        <v>51</v>
      </c>
      <c r="C86" s="14" t="s">
        <v>56</v>
      </c>
      <c r="D86">
        <v>-8</v>
      </c>
      <c r="E86">
        <v>0</v>
      </c>
      <c r="F86">
        <v>-2</v>
      </c>
      <c r="H86">
        <v>-8</v>
      </c>
      <c r="I86">
        <v>0</v>
      </c>
      <c r="J86">
        <v>8</v>
      </c>
      <c r="L86">
        <v>3.0135571672185404</v>
      </c>
    </row>
    <row r="87" spans="1:10" ht="13.5" thickBot="1">
      <c r="A87" s="17"/>
      <c r="B87" s="16" t="s">
        <v>51</v>
      </c>
      <c r="C87" s="18" t="s">
        <v>58</v>
      </c>
      <c r="D87">
        <v>2</v>
      </c>
      <c r="E87">
        <v>0</v>
      </c>
      <c r="F87">
        <v>5</v>
      </c>
      <c r="H87">
        <v>0</v>
      </c>
      <c r="I87">
        <v>0</v>
      </c>
      <c r="J87">
        <v>0</v>
      </c>
    </row>
    <row r="88" spans="1:10" ht="13.5" thickBot="1">
      <c r="A88" s="19"/>
      <c r="B88" s="19"/>
      <c r="C88" s="19"/>
      <c r="D88" s="20"/>
      <c r="E88" s="20"/>
      <c r="F88" s="20"/>
      <c r="G88" s="20"/>
      <c r="H88" s="20"/>
      <c r="I88" s="20"/>
      <c r="J88" s="20"/>
    </row>
    <row r="89" spans="1:10" ht="12.75">
      <c r="A89" s="21"/>
      <c r="B89" s="22" t="s">
        <v>53</v>
      </c>
      <c r="C89" s="11" t="s">
        <v>52</v>
      </c>
      <c r="D89">
        <v>-1</v>
      </c>
      <c r="E89">
        <v>0</v>
      </c>
      <c r="F89">
        <v>9</v>
      </c>
      <c r="H89">
        <v>5</v>
      </c>
      <c r="I89">
        <v>0</v>
      </c>
      <c r="J89">
        <v>4</v>
      </c>
    </row>
    <row r="90" spans="1:10" ht="12.75">
      <c r="A90" s="15"/>
      <c r="B90" s="16" t="s">
        <v>53</v>
      </c>
      <c r="C90" s="14" t="s">
        <v>54</v>
      </c>
      <c r="D90">
        <v>-10</v>
      </c>
      <c r="E90">
        <v>0</v>
      </c>
      <c r="F90">
        <v>-2</v>
      </c>
      <c r="H90">
        <v>0</v>
      </c>
      <c r="I90">
        <v>0</v>
      </c>
      <c r="J90">
        <v>15</v>
      </c>
    </row>
    <row r="91" spans="1:10" ht="12.75">
      <c r="A91" s="15"/>
      <c r="B91" s="16" t="s">
        <v>53</v>
      </c>
      <c r="C91" s="14" t="s">
        <v>56</v>
      </c>
      <c r="D91">
        <v>-6</v>
      </c>
      <c r="E91">
        <v>0</v>
      </c>
      <c r="F91">
        <v>1</v>
      </c>
      <c r="H91">
        <v>-6</v>
      </c>
      <c r="I91">
        <v>0</v>
      </c>
      <c r="J91">
        <v>1</v>
      </c>
    </row>
    <row r="92" spans="1:10" ht="13.5" thickBot="1">
      <c r="A92" s="17"/>
      <c r="B92" s="23" t="s">
        <v>53</v>
      </c>
      <c r="C92" s="18" t="s">
        <v>58</v>
      </c>
      <c r="D92">
        <v>-4</v>
      </c>
      <c r="E92">
        <v>0</v>
      </c>
      <c r="F92">
        <v>-1</v>
      </c>
      <c r="H92">
        <v>-10</v>
      </c>
      <c r="I92">
        <v>0</v>
      </c>
      <c r="J92">
        <v>6</v>
      </c>
    </row>
    <row r="93" spans="4:10" ht="13.5" thickBot="1">
      <c r="D93" s="3"/>
      <c r="E93" s="3"/>
      <c r="F93" s="3"/>
      <c r="G93" s="3"/>
      <c r="H93" s="3"/>
      <c r="I93" s="3"/>
      <c r="J93" s="3"/>
    </row>
    <row r="94" spans="1:10" ht="12.75">
      <c r="A94" s="21"/>
      <c r="B94" s="22" t="s">
        <v>55</v>
      </c>
      <c r="C94" s="11" t="s">
        <v>52</v>
      </c>
      <c r="D94">
        <v>-6</v>
      </c>
      <c r="E94">
        <v>0</v>
      </c>
      <c r="F94">
        <v>4</v>
      </c>
      <c r="H94">
        <v>0</v>
      </c>
      <c r="I94">
        <v>0</v>
      </c>
      <c r="J94">
        <v>5</v>
      </c>
    </row>
    <row r="95" spans="1:10" ht="12.75">
      <c r="A95" s="15"/>
      <c r="B95" s="16" t="s">
        <v>55</v>
      </c>
      <c r="C95" s="14" t="s">
        <v>54</v>
      </c>
      <c r="D95">
        <v>-10</v>
      </c>
      <c r="E95">
        <v>0</v>
      </c>
      <c r="F95">
        <v>-1</v>
      </c>
      <c r="H95">
        <v>0</v>
      </c>
      <c r="I95">
        <v>0</v>
      </c>
      <c r="J95">
        <v>9</v>
      </c>
    </row>
    <row r="96" spans="1:10" ht="12.75">
      <c r="A96" s="15"/>
      <c r="B96" s="16" t="s">
        <v>55</v>
      </c>
      <c r="C96" s="14" t="s">
        <v>56</v>
      </c>
      <c r="D96">
        <v>-12</v>
      </c>
      <c r="E96">
        <v>0</v>
      </c>
      <c r="F96">
        <v>-6</v>
      </c>
      <c r="H96">
        <v>-12</v>
      </c>
      <c r="I96">
        <v>0</v>
      </c>
      <c r="J96">
        <v>12</v>
      </c>
    </row>
    <row r="97" spans="1:10" ht="13.5" thickBot="1">
      <c r="A97" s="17"/>
      <c r="B97" s="23" t="s">
        <v>55</v>
      </c>
      <c r="C97" s="18" t="s">
        <v>58</v>
      </c>
      <c r="D97">
        <v>0</v>
      </c>
      <c r="E97">
        <v>0</v>
      </c>
      <c r="F97">
        <v>4</v>
      </c>
      <c r="H97">
        <v>0</v>
      </c>
      <c r="I97">
        <v>0</v>
      </c>
      <c r="J97">
        <v>-2</v>
      </c>
    </row>
    <row r="98" spans="4:10" ht="13.5" thickBot="1">
      <c r="D98" s="3"/>
      <c r="E98" s="3"/>
      <c r="F98" s="3"/>
      <c r="G98" s="3"/>
      <c r="H98" s="3"/>
      <c r="I98" s="3"/>
      <c r="J98" s="3"/>
    </row>
    <row r="99" spans="1:10" ht="12.75">
      <c r="A99" s="24"/>
      <c r="B99" s="25" t="s">
        <v>1</v>
      </c>
      <c r="C99" s="26"/>
      <c r="D99">
        <v>2</v>
      </c>
      <c r="E99">
        <v>0</v>
      </c>
      <c r="F99">
        <v>10</v>
      </c>
      <c r="H99">
        <v>9</v>
      </c>
      <c r="I99">
        <v>0</v>
      </c>
      <c r="J99">
        <v>-4</v>
      </c>
    </row>
    <row r="100" spans="1:10" ht="12.75">
      <c r="A100" s="27"/>
      <c r="B100" s="2" t="s">
        <v>2</v>
      </c>
      <c r="C100" s="28"/>
      <c r="D100">
        <v>-10</v>
      </c>
      <c r="E100">
        <v>0</v>
      </c>
      <c r="F100">
        <v>-3</v>
      </c>
      <c r="H100">
        <v>-2</v>
      </c>
      <c r="I100">
        <v>0</v>
      </c>
      <c r="J100">
        <v>10</v>
      </c>
    </row>
    <row r="101" spans="1:10" ht="12.75">
      <c r="A101" s="27"/>
      <c r="B101" s="2" t="s">
        <v>3</v>
      </c>
      <c r="C101" s="28"/>
      <c r="D101">
        <v>-6</v>
      </c>
      <c r="E101">
        <v>0</v>
      </c>
      <c r="F101">
        <v>0</v>
      </c>
      <c r="H101">
        <v>-5</v>
      </c>
      <c r="I101">
        <v>0</v>
      </c>
      <c r="J101">
        <v>1</v>
      </c>
    </row>
    <row r="102" spans="1:10" ht="13.5" thickBot="1">
      <c r="A102" s="29"/>
      <c r="B102" s="30" t="s">
        <v>4</v>
      </c>
      <c r="C102" s="31"/>
      <c r="D102">
        <v>0</v>
      </c>
      <c r="E102">
        <v>0</v>
      </c>
      <c r="F102">
        <v>4</v>
      </c>
      <c r="H102">
        <v>-4</v>
      </c>
      <c r="I102">
        <v>0</v>
      </c>
      <c r="J102">
        <v>0</v>
      </c>
    </row>
    <row r="103" spans="1:10" ht="18.75" thickBot="1">
      <c r="A103" s="62"/>
      <c r="B103" s="63"/>
      <c r="C103" s="63"/>
      <c r="D103" s="148" t="s">
        <v>81</v>
      </c>
      <c r="E103" s="149"/>
      <c r="F103" s="149"/>
      <c r="G103" s="86"/>
      <c r="H103" s="149" t="s">
        <v>80</v>
      </c>
      <c r="I103" s="149"/>
      <c r="J103" s="150"/>
    </row>
    <row r="104" spans="1:10" ht="18.75" thickBot="1">
      <c r="A104" s="64"/>
      <c r="B104" s="90" t="s">
        <v>75</v>
      </c>
      <c r="C104" s="91" t="s">
        <v>76</v>
      </c>
      <c r="D104" s="87" t="s">
        <v>77</v>
      </c>
      <c r="E104" s="88" t="s">
        <v>78</v>
      </c>
      <c r="F104" s="88" t="s">
        <v>79</v>
      </c>
      <c r="G104" s="88"/>
      <c r="H104" s="88" t="s">
        <v>77</v>
      </c>
      <c r="I104" s="88" t="s">
        <v>78</v>
      </c>
      <c r="J104" s="89" t="s">
        <v>79</v>
      </c>
    </row>
    <row r="105" spans="1:10" ht="15.75">
      <c r="A105" s="65"/>
      <c r="B105" s="65" t="s">
        <v>51</v>
      </c>
      <c r="C105" s="66" t="s">
        <v>52</v>
      </c>
      <c r="D105" s="67">
        <f>D84-15*$D$72-$D$79</f>
        <v>-0.06853138089884059</v>
      </c>
      <c r="E105" s="68">
        <f>E84-0*$D$72-$E$79</f>
        <v>0</v>
      </c>
      <c r="F105" s="67">
        <f>F84-15*$D$72-$F$79</f>
        <v>-0.3185306909599852</v>
      </c>
      <c r="G105" s="69"/>
      <c r="H105" s="67">
        <f>H84-26*$D$72-$H$79</f>
        <v>-0.3854599444083414</v>
      </c>
      <c r="I105" s="68">
        <f>I84-0*$D$72-$I$79</f>
        <v>0</v>
      </c>
      <c r="J105" s="70">
        <f>J84+26*$D$72-$J$79</f>
        <v>-1.4895394040392338</v>
      </c>
    </row>
    <row r="106" spans="1:10" ht="15.75">
      <c r="A106" s="71"/>
      <c r="B106" s="71" t="s">
        <v>51</v>
      </c>
      <c r="C106" s="72" t="s">
        <v>54</v>
      </c>
      <c r="D106" s="73">
        <f>D85-15*$D$73-$D$80</f>
        <v>1.0663201748144004</v>
      </c>
      <c r="E106" s="74">
        <f>E85-0*$D$73-$E$80</f>
        <v>0</v>
      </c>
      <c r="F106" s="73">
        <f>F85-15*$D$73-$F$80</f>
        <v>1.0663161703148774</v>
      </c>
      <c r="G106" s="75"/>
      <c r="H106" s="73">
        <f>H85-26*$D$73-$H$80</f>
        <v>-2.651720633613897</v>
      </c>
      <c r="I106" s="74">
        <f>I85-0*$D$73-$I$80</f>
        <v>0</v>
      </c>
      <c r="J106" s="76">
        <f>J85+26*$D$73-$J$80</f>
        <v>0.7767212851663219</v>
      </c>
    </row>
    <row r="107" spans="1:10" ht="15.75">
      <c r="A107" s="71"/>
      <c r="B107" s="71" t="s">
        <v>51</v>
      </c>
      <c r="C107" s="72" t="s">
        <v>56</v>
      </c>
      <c r="D107" s="73">
        <f>D86-15*$D$74-$D$81</f>
        <v>0.10821604434593102</v>
      </c>
      <c r="E107" s="74">
        <f>E86-0*$D$74-$E$81</f>
        <v>0</v>
      </c>
      <c r="F107" s="73">
        <f>F86-15*$D$74-$F$81</f>
        <v>-0.1417870824377342</v>
      </c>
      <c r="G107" s="75"/>
      <c r="H107" s="73">
        <f>H86-26*$D$74-$H$81</f>
        <v>-0.8874304752285394</v>
      </c>
      <c r="I107" s="74">
        <f>I86-0*$D$74-$I$81</f>
        <v>0</v>
      </c>
      <c r="J107" s="76">
        <f>J86+26*$D$74-$J$81</f>
        <v>3.262428859966317</v>
      </c>
    </row>
    <row r="108" spans="1:10" ht="16.5" thickBot="1">
      <c r="A108" s="77"/>
      <c r="B108" s="77" t="s">
        <v>51</v>
      </c>
      <c r="C108" s="78" t="s">
        <v>58</v>
      </c>
      <c r="D108" s="79">
        <f>D87-15*$D$75-$D$82</f>
        <v>0.6395674280776722</v>
      </c>
      <c r="E108" s="80">
        <f>E87-0*$D$75-$E$82</f>
        <v>0</v>
      </c>
      <c r="F108" s="79">
        <f>F87-15*$D$75-$F$82</f>
        <v>0.13956856911954985</v>
      </c>
      <c r="G108" s="75"/>
      <c r="H108" s="79">
        <f>H87-26*$D$75-$H$82</f>
        <v>1.1002498401366</v>
      </c>
      <c r="I108" s="80">
        <f>I87-0*$D$75-$I$82</f>
        <v>0</v>
      </c>
      <c r="J108" s="81">
        <f>J87+26*$D$75-$J$82</f>
        <v>1.2747485446011777</v>
      </c>
    </row>
    <row r="109" spans="1:10" ht="16.5" thickBot="1">
      <c r="A109" s="82"/>
      <c r="B109" s="82"/>
      <c r="C109" s="72"/>
      <c r="D109" s="73"/>
      <c r="E109" s="74"/>
      <c r="F109" s="73"/>
      <c r="G109" s="75"/>
      <c r="H109" s="73"/>
      <c r="I109" s="74"/>
      <c r="J109" s="76"/>
    </row>
    <row r="110" spans="1:10" ht="15.75">
      <c r="A110" s="65"/>
      <c r="B110" s="65" t="s">
        <v>53</v>
      </c>
      <c r="C110" s="66" t="s">
        <v>52</v>
      </c>
      <c r="D110" s="67">
        <f>D89-15*$E72-D79</f>
        <v>1.141789084343952</v>
      </c>
      <c r="E110" s="68">
        <f>E89-0*$E72-E79</f>
        <v>0</v>
      </c>
      <c r="F110" s="67">
        <f>F89-15*$E72-F79</f>
        <v>1.891789774282807</v>
      </c>
      <c r="G110" s="75"/>
      <c r="H110" s="67">
        <f>H89-26*$E72-H79</f>
        <v>1.512428862012499</v>
      </c>
      <c r="I110" s="68">
        <f>I89-0*$E72-I79</f>
        <v>0</v>
      </c>
      <c r="J110" s="70">
        <f>J89+26*$E72-J79</f>
        <v>-0.38742821046007414</v>
      </c>
    </row>
    <row r="111" spans="1:10" ht="15.75">
      <c r="A111" s="71"/>
      <c r="B111" s="71" t="s">
        <v>53</v>
      </c>
      <c r="C111" s="72" t="s">
        <v>54</v>
      </c>
      <c r="D111" s="73">
        <f>D90-15*$E73-D80</f>
        <v>0.36043700958050984</v>
      </c>
      <c r="E111" s="74">
        <f>E90-0*$E73-E80</f>
        <v>0</v>
      </c>
      <c r="F111" s="73">
        <f>F90-15*$E73-F80</f>
        <v>0.3604330050809864</v>
      </c>
      <c r="G111" s="75"/>
      <c r="H111" s="73">
        <f>H90-26*$E73-H80</f>
        <v>2.5247485466473596</v>
      </c>
      <c r="I111" s="74">
        <f>I90-0*$E73-I80</f>
        <v>0</v>
      </c>
      <c r="J111" s="76">
        <f>J90+26*$E73-J80</f>
        <v>4.600252104905066</v>
      </c>
    </row>
    <row r="112" spans="1:10" ht="15.75">
      <c r="A112" s="71"/>
      <c r="B112" s="71" t="s">
        <v>53</v>
      </c>
      <c r="C112" s="72" t="s">
        <v>56</v>
      </c>
      <c r="D112" s="73">
        <f>D91-15*$E74-D81</f>
        <v>0.31853650958872315</v>
      </c>
      <c r="E112" s="74">
        <f>E91-0*$E74-E81</f>
        <v>0</v>
      </c>
      <c r="F112" s="73">
        <f>F91-15*$E74-F81</f>
        <v>1.0685333828050583</v>
      </c>
      <c r="G112" s="75"/>
      <c r="H112" s="73">
        <f>H91-26*$E74-H81</f>
        <v>-1.989541668807699</v>
      </c>
      <c r="I112" s="74">
        <f>I91-0*$E74-I81</f>
        <v>0</v>
      </c>
      <c r="J112" s="76">
        <f>J91+26*$E74-J81</f>
        <v>-0.6354599464545234</v>
      </c>
    </row>
    <row r="113" spans="1:10" ht="16.5" thickBot="1">
      <c r="A113" s="77"/>
      <c r="B113" s="77" t="s">
        <v>53</v>
      </c>
      <c r="C113" s="78" t="s">
        <v>58</v>
      </c>
      <c r="D113" s="79">
        <f>D92-15*$E75-D82</f>
        <v>-0.06631573715621869</v>
      </c>
      <c r="E113" s="80">
        <f>E92-0*$E75-E82</f>
        <v>0</v>
      </c>
      <c r="F113" s="79">
        <f>F92-15*$E75-F82</f>
        <v>-0.5663145961143408</v>
      </c>
      <c r="G113" s="75"/>
      <c r="H113" s="79">
        <f>H92-26*$E75-H82</f>
        <v>0.2767190203978567</v>
      </c>
      <c r="I113" s="80">
        <f>I92-0*$E75-I82</f>
        <v>0</v>
      </c>
      <c r="J113" s="81">
        <f>J92+26*$E75-J82</f>
        <v>-1.9017206356600789</v>
      </c>
    </row>
    <row r="114" spans="1:10" ht="16.5" thickBot="1">
      <c r="A114" s="82"/>
      <c r="B114" s="82"/>
      <c r="C114" s="72"/>
      <c r="D114" s="73"/>
      <c r="E114" s="74"/>
      <c r="F114" s="73"/>
      <c r="G114" s="75"/>
      <c r="H114" s="73"/>
      <c r="I114" s="74"/>
      <c r="J114" s="76"/>
    </row>
    <row r="115" spans="1:10" ht="15.75">
      <c r="A115" s="65"/>
      <c r="B115" s="65" t="s">
        <v>55</v>
      </c>
      <c r="C115" s="66" t="s">
        <v>52</v>
      </c>
      <c r="D115" s="67">
        <f>D94-15*$F72-D79</f>
        <v>-1.8895649437513202</v>
      </c>
      <c r="E115" s="68">
        <f>E94-0*$F72-E79</f>
        <v>0</v>
      </c>
      <c r="F115" s="67">
        <f>F94-15*$F72-F79</f>
        <v>-1.1395642538124653</v>
      </c>
      <c r="G115" s="75"/>
      <c r="H115" s="67">
        <f>H94-26*$F72-H79</f>
        <v>-0.07525145335264039</v>
      </c>
      <c r="I115" s="68">
        <f>I94-0*$F72-I79</f>
        <v>0</v>
      </c>
      <c r="J115" s="70">
        <f>J94+26*$F72-J79</f>
        <v>-2.799747895094934</v>
      </c>
    </row>
    <row r="116" spans="1:10" ht="15.75">
      <c r="A116" s="71"/>
      <c r="B116" s="71" t="s">
        <v>55</v>
      </c>
      <c r="C116" s="72" t="s">
        <v>54</v>
      </c>
      <c r="D116" s="73">
        <f>D95-15*$F73-D80</f>
        <v>-1.608208962324218</v>
      </c>
      <c r="E116" s="74">
        <f>E95-0*$F73-E80</f>
        <v>0</v>
      </c>
      <c r="F116" s="73">
        <f>F95-15*$F73-F80</f>
        <v>-0.6082129668237407</v>
      </c>
      <c r="G116" s="75"/>
      <c r="H116" s="73">
        <f>H95-26*$F73-H80</f>
        <v>-0.8875711379875005</v>
      </c>
      <c r="I116" s="74">
        <f>I95-0*$F73-I80</f>
        <v>0</v>
      </c>
      <c r="J116" s="76">
        <f>J95+26*$F73-J80</f>
        <v>2.0125717895399253</v>
      </c>
    </row>
    <row r="117" spans="1:10" ht="15.75">
      <c r="A117" s="71"/>
      <c r="B117" s="71" t="s">
        <v>55</v>
      </c>
      <c r="C117" s="72" t="s">
        <v>56</v>
      </c>
      <c r="D117" s="73">
        <f>D96-15*$F74-D81</f>
        <v>-0.5663130927926874</v>
      </c>
      <c r="E117" s="74">
        <f>E96-0*$F74-E81</f>
        <v>0</v>
      </c>
      <c r="F117" s="73">
        <f>F96-15*$F74-F81</f>
        <v>-0.8163162195763524</v>
      </c>
      <c r="G117" s="75"/>
      <c r="H117" s="73">
        <f>H96-26*$F74-H81</f>
        <v>0.8767190203978563</v>
      </c>
      <c r="I117" s="74">
        <f>I96-0*$F74-I81</f>
        <v>0</v>
      </c>
      <c r="J117" s="76">
        <f>J96+26*$F74-J81</f>
        <v>1.4982793643399215</v>
      </c>
    </row>
    <row r="118" spans="1:10" ht="16.5" thickBot="1">
      <c r="A118" s="77"/>
      <c r="B118" s="77" t="s">
        <v>55</v>
      </c>
      <c r="C118" s="78" t="s">
        <v>58</v>
      </c>
      <c r="D118" s="79">
        <f>D97-15*$F75-D82</f>
        <v>-1.1814661347748079</v>
      </c>
      <c r="E118" s="80">
        <f>E97-0*$F75-E82</f>
        <v>0</v>
      </c>
      <c r="F118" s="79">
        <f>F97-15*$F75-F82</f>
        <v>-0.6814649937329302</v>
      </c>
      <c r="G118" s="75"/>
      <c r="H118" s="79">
        <f>H97-26*$F75-H82</f>
        <v>1.4104583311923014</v>
      </c>
      <c r="I118" s="80">
        <f>I97-0*$F75-I82</f>
        <v>0</v>
      </c>
      <c r="J118" s="81">
        <f>J97+26*$F75-J82</f>
        <v>-1.0354599464545235</v>
      </c>
    </row>
    <row r="119" spans="1:10" ht="16.5" thickBot="1">
      <c r="A119" s="82"/>
      <c r="B119" s="82"/>
      <c r="C119" s="72"/>
      <c r="D119" s="73"/>
      <c r="E119" s="74"/>
      <c r="F119" s="73"/>
      <c r="G119" s="75"/>
      <c r="H119" s="73"/>
      <c r="I119" s="74"/>
      <c r="J119" s="76"/>
    </row>
    <row r="120" spans="1:10" ht="15.75">
      <c r="A120" s="65"/>
      <c r="B120" s="83" t="s">
        <v>57</v>
      </c>
      <c r="C120" s="66" t="s">
        <v>52</v>
      </c>
      <c r="D120" s="67">
        <f>D99-15*$G72-D79</f>
        <v>0.8163182214825704</v>
      </c>
      <c r="E120" s="68">
        <f>E99-0*$G72-E79</f>
        <v>0</v>
      </c>
      <c r="F120" s="67">
        <f>F99-15*$G72-F79</f>
        <v>-0.4336810885785747</v>
      </c>
      <c r="G120" s="75"/>
      <c r="H120" s="67">
        <f>H99-26*$G72-H79</f>
        <v>-0.2517206336138965</v>
      </c>
      <c r="I120" s="68">
        <f>I99-0*$G72-I79</f>
        <v>0</v>
      </c>
      <c r="J120" s="70">
        <f>J99+26*$G72-J79</f>
        <v>-2.6232787148336785</v>
      </c>
    </row>
    <row r="121" spans="1:10" ht="15.75">
      <c r="A121" s="71"/>
      <c r="B121" s="82" t="s">
        <v>57</v>
      </c>
      <c r="C121" s="72" t="s">
        <v>54</v>
      </c>
      <c r="D121" s="73">
        <f>D100-15*$G73-D80</f>
        <v>0.18147057243298903</v>
      </c>
      <c r="E121" s="74">
        <f>E100-0*$G73-E80</f>
        <v>0</v>
      </c>
      <c r="F121" s="73">
        <f>F100-15*$G73-F80</f>
        <v>-0.8185334320665335</v>
      </c>
      <c r="G121" s="75"/>
      <c r="H121" s="73">
        <f>H100-26*$G73-H80</f>
        <v>0.21454005559165845</v>
      </c>
      <c r="I121" s="74">
        <f>I100-0*$G73-I80</f>
        <v>0</v>
      </c>
      <c r="J121" s="76">
        <f>J100+26*$G73-J80</f>
        <v>-0.08953940403923344</v>
      </c>
    </row>
    <row r="122" spans="1:10" ht="15.75">
      <c r="A122" s="71"/>
      <c r="B122" s="82" t="s">
        <v>57</v>
      </c>
      <c r="C122" s="72" t="s">
        <v>56</v>
      </c>
      <c r="D122" s="73">
        <f>D101-15*$G74-D81</f>
        <v>0.13957007244120323</v>
      </c>
      <c r="E122" s="74">
        <f>E101-0*$G74-E81</f>
        <v>0</v>
      </c>
      <c r="F122" s="73">
        <f>F101-15*$G74-F81</f>
        <v>-0.11043305434246137</v>
      </c>
      <c r="G122" s="75"/>
      <c r="H122" s="73">
        <f>H101-26*$G74-H81</f>
        <v>-1.2997501598633994</v>
      </c>
      <c r="I122" s="74">
        <f>I101-0*$G74-I81</f>
        <v>0</v>
      </c>
      <c r="J122" s="76">
        <f>J101+26*$G74-J81</f>
        <v>-0.3252514553988224</v>
      </c>
    </row>
    <row r="123" spans="1:10" ht="16.5" thickBot="1">
      <c r="A123" s="77"/>
      <c r="B123" s="84" t="s">
        <v>57</v>
      </c>
      <c r="C123" s="78" t="s">
        <v>58</v>
      </c>
      <c r="D123" s="79">
        <f>D102-15*$G75-D82</f>
        <v>0.6082133999823993</v>
      </c>
      <c r="E123" s="80">
        <f>E102-0*$G75-E82</f>
        <v>0</v>
      </c>
      <c r="F123" s="79">
        <f>F102-15*$G75-F82</f>
        <v>1.1082145410242776</v>
      </c>
      <c r="G123" s="85"/>
      <c r="H123" s="79">
        <f>H102-26*$G75-H82</f>
        <v>0.5125695247714606</v>
      </c>
      <c r="I123" s="80">
        <f>I102-0*$G75-I82</f>
        <v>0</v>
      </c>
      <c r="J123" s="81">
        <f>J102+26*$G75-J82</f>
        <v>-2.1375711400336828</v>
      </c>
    </row>
    <row r="124" ht="13.5" thickBot="1"/>
    <row r="125" spans="1:10" ht="12.75">
      <c r="A125" s="32"/>
      <c r="B125" s="33" t="s">
        <v>51</v>
      </c>
      <c r="C125" s="34" t="s">
        <v>52</v>
      </c>
      <c r="D125">
        <f>D105*D105</f>
        <v>0.0046965501679019726</v>
      </c>
      <c r="E125">
        <f aca="true" t="shared" si="0" ref="D125:J128">E105*E105</f>
        <v>0</v>
      </c>
      <c r="F125">
        <f t="shared" si="0"/>
        <v>0.1014618010834456</v>
      </c>
      <c r="G125">
        <f t="shared" si="0"/>
        <v>0</v>
      </c>
      <c r="H125">
        <f t="shared" si="0"/>
        <v>0.14857936874328165</v>
      </c>
      <c r="I125">
        <f t="shared" si="0"/>
        <v>0</v>
      </c>
      <c r="J125">
        <f t="shared" si="0"/>
        <v>2.2187276361855557</v>
      </c>
    </row>
    <row r="126" spans="1:10" ht="12.75">
      <c r="A126" s="38"/>
      <c r="B126" s="39" t="s">
        <v>51</v>
      </c>
      <c r="C126" s="40" t="s">
        <v>54</v>
      </c>
      <c r="D126">
        <f>D106*D106</f>
        <v>1.1370387152162136</v>
      </c>
      <c r="E126">
        <f t="shared" si="0"/>
        <v>0</v>
      </c>
      <c r="F126">
        <f t="shared" si="0"/>
        <v>1.1370301750749865</v>
      </c>
      <c r="G126">
        <f t="shared" si="0"/>
        <v>0</v>
      </c>
      <c r="H126">
        <f t="shared" si="0"/>
        <v>7.031622318733687</v>
      </c>
      <c r="I126">
        <f t="shared" si="0"/>
        <v>0</v>
      </c>
      <c r="J126">
        <f t="shared" si="0"/>
        <v>0.6032959548304228</v>
      </c>
    </row>
    <row r="127" spans="1:10" ht="12.75">
      <c r="A127" s="38"/>
      <c r="B127" s="39" t="s">
        <v>51</v>
      </c>
      <c r="C127" s="40" t="s">
        <v>56</v>
      </c>
      <c r="D127">
        <f t="shared" si="0"/>
        <v>0.011710712253880508</v>
      </c>
      <c r="E127">
        <f t="shared" si="0"/>
        <v>0</v>
      </c>
      <c r="F127">
        <f t="shared" si="0"/>
        <v>0.020103576746204832</v>
      </c>
      <c r="G127">
        <f t="shared" si="0"/>
        <v>0</v>
      </c>
      <c r="H127">
        <f t="shared" si="0"/>
        <v>0.7875328483643512</v>
      </c>
      <c r="I127">
        <f t="shared" si="0"/>
        <v>0</v>
      </c>
      <c r="J127">
        <f t="shared" si="0"/>
        <v>10.643442066341123</v>
      </c>
    </row>
    <row r="128" spans="1:10" ht="13.5" thickBot="1">
      <c r="A128" s="44"/>
      <c r="B128" s="39" t="s">
        <v>51</v>
      </c>
      <c r="C128" s="45" t="s">
        <v>58</v>
      </c>
      <c r="D128">
        <f t="shared" si="0"/>
        <v>0.40904649505788837</v>
      </c>
      <c r="E128">
        <f t="shared" si="0"/>
        <v>0</v>
      </c>
      <c r="F128">
        <f t="shared" si="0"/>
        <v>0.01947938548607856</v>
      </c>
      <c r="G128">
        <f t="shared" si="0"/>
        <v>0</v>
      </c>
      <c r="H128">
        <f t="shared" si="0"/>
        <v>1.210549710720614</v>
      </c>
      <c r="I128">
        <f t="shared" si="0"/>
        <v>0</v>
      </c>
      <c r="J128">
        <f t="shared" si="0"/>
        <v>1.6249838519628208</v>
      </c>
    </row>
    <row r="129" spans="1:3" ht="13.5" thickBot="1">
      <c r="A129" s="46"/>
      <c r="B129" s="47"/>
      <c r="C129" s="47"/>
    </row>
    <row r="130" spans="1:10" ht="12.75">
      <c r="A130" s="32"/>
      <c r="B130" s="33" t="s">
        <v>53</v>
      </c>
      <c r="C130" s="34" t="s">
        <v>52</v>
      </c>
      <c r="D130">
        <f>D110*D110</f>
        <v>1.3036823131270003</v>
      </c>
      <c r="E130">
        <f aca="true" t="shared" si="1" ref="E130:J130">E110*E110</f>
        <v>0</v>
      </c>
      <c r="F130">
        <f t="shared" si="1"/>
        <v>3.5788685500809936</v>
      </c>
      <c r="G130">
        <f t="shared" si="1"/>
        <v>0</v>
      </c>
      <c r="H130">
        <f t="shared" si="1"/>
        <v>2.2874410626484227</v>
      </c>
      <c r="I130">
        <f t="shared" si="1"/>
        <v>0</v>
      </c>
      <c r="J130">
        <f t="shared" si="1"/>
        <v>0.1501006182602955</v>
      </c>
    </row>
    <row r="131" spans="1:10" ht="12.75">
      <c r="A131" s="38"/>
      <c r="B131" s="39" t="s">
        <v>53</v>
      </c>
      <c r="C131" s="40" t="s">
        <v>54</v>
      </c>
      <c r="D131">
        <f aca="true" t="shared" si="2" ref="D131:J133">D111*D111</f>
        <v>0.12991483787534053</v>
      </c>
      <c r="E131">
        <f t="shared" si="2"/>
        <v>0</v>
      </c>
      <c r="F131">
        <f t="shared" si="2"/>
        <v>0.12991195115171036</v>
      </c>
      <c r="G131">
        <f t="shared" si="2"/>
        <v>0</v>
      </c>
      <c r="H131">
        <f t="shared" si="2"/>
        <v>6.374355223797955</v>
      </c>
      <c r="I131">
        <f t="shared" si="2"/>
        <v>0</v>
      </c>
      <c r="J131">
        <f t="shared" si="2"/>
        <v>21.162319428683492</v>
      </c>
    </row>
    <row r="132" spans="1:10" ht="12.75">
      <c r="A132" s="38"/>
      <c r="B132" s="39" t="s">
        <v>53</v>
      </c>
      <c r="C132" s="40" t="s">
        <v>56</v>
      </c>
      <c r="D132">
        <f t="shared" si="2"/>
        <v>0.10146550794096672</v>
      </c>
      <c r="E132">
        <f t="shared" si="2"/>
        <v>0</v>
      </c>
      <c r="F132">
        <f t="shared" si="2"/>
        <v>1.1417635901688212</v>
      </c>
      <c r="G132">
        <f t="shared" si="2"/>
        <v>0</v>
      </c>
      <c r="H132">
        <f t="shared" si="2"/>
        <v>3.958276051922124</v>
      </c>
      <c r="I132">
        <f t="shared" si="2"/>
        <v>0</v>
      </c>
      <c r="J132">
        <f t="shared" si="2"/>
        <v>0.40380934354798576</v>
      </c>
    </row>
    <row r="133" spans="1:10" ht="13.5" thickBot="1">
      <c r="A133" s="44"/>
      <c r="B133" s="48" t="s">
        <v>53</v>
      </c>
      <c r="C133" s="45" t="s">
        <v>58</v>
      </c>
      <c r="D133">
        <f t="shared" si="2"/>
        <v>0.004397776994572685</v>
      </c>
      <c r="E133">
        <f t="shared" si="2"/>
        <v>0</v>
      </c>
      <c r="F133">
        <f t="shared" si="2"/>
        <v>0.3207122217721489</v>
      </c>
      <c r="G133">
        <f t="shared" si="2"/>
        <v>0</v>
      </c>
      <c r="H133">
        <f t="shared" si="2"/>
        <v>0.07657341624994941</v>
      </c>
      <c r="I133">
        <f t="shared" si="2"/>
        <v>0</v>
      </c>
      <c r="J133">
        <f t="shared" si="2"/>
        <v>3.6165413760953746</v>
      </c>
    </row>
    <row r="134" spans="1:3" ht="13.5" thickBot="1">
      <c r="A134" s="49"/>
      <c r="B134" s="50"/>
      <c r="C134" s="50"/>
    </row>
    <row r="135" spans="1:10" ht="12.75">
      <c r="A135" s="32"/>
      <c r="B135" s="33" t="s">
        <v>55</v>
      </c>
      <c r="C135" s="34" t="s">
        <v>52</v>
      </c>
      <c r="D135">
        <f>D115*D115</f>
        <v>3.57045567665393</v>
      </c>
      <c r="E135">
        <f aca="true" t="shared" si="3" ref="E135:J135">E115*E115</f>
        <v>0</v>
      </c>
      <c r="F135">
        <f t="shared" si="3"/>
        <v>1.2986066885671608</v>
      </c>
      <c r="G135">
        <f t="shared" si="3"/>
        <v>0</v>
      </c>
      <c r="H135">
        <f t="shared" si="3"/>
        <v>0.005662781231684612</v>
      </c>
      <c r="I135">
        <f t="shared" si="3"/>
        <v>0</v>
      </c>
      <c r="J135">
        <f t="shared" si="3"/>
        <v>7.838588276088514</v>
      </c>
    </row>
    <row r="136" spans="1:10" ht="12.75">
      <c r="A136" s="38"/>
      <c r="B136" s="39" t="s">
        <v>55</v>
      </c>
      <c r="C136" s="40" t="s">
        <v>54</v>
      </c>
      <c r="D136">
        <f aca="true" t="shared" si="4" ref="D136:J138">D116*D116</f>
        <v>2.5863360664999377</v>
      </c>
      <c r="E136">
        <f t="shared" si="4"/>
        <v>0</v>
      </c>
      <c r="F136">
        <f t="shared" si="4"/>
        <v>0.3699230130125367</v>
      </c>
      <c r="G136">
        <f t="shared" si="4"/>
        <v>0</v>
      </c>
      <c r="H136">
        <f t="shared" si="4"/>
        <v>0.7877825249884267</v>
      </c>
      <c r="I136">
        <f t="shared" si="4"/>
        <v>0</v>
      </c>
      <c r="J136">
        <f t="shared" si="4"/>
        <v>4.050445208051937</v>
      </c>
    </row>
    <row r="137" spans="1:10" ht="12.75">
      <c r="A137" s="38"/>
      <c r="B137" s="39" t="s">
        <v>55</v>
      </c>
      <c r="C137" s="40" t="s">
        <v>56</v>
      </c>
      <c r="D137">
        <f t="shared" si="4"/>
        <v>0.32071051906841896</v>
      </c>
      <c r="E137">
        <f t="shared" si="4"/>
        <v>0</v>
      </c>
      <c r="F137">
        <f t="shared" si="4"/>
        <v>0.6663721703434276</v>
      </c>
      <c r="G137">
        <f t="shared" si="4"/>
        <v>0</v>
      </c>
      <c r="H137">
        <f t="shared" si="4"/>
        <v>0.7686362407273768</v>
      </c>
      <c r="I137">
        <f t="shared" si="4"/>
        <v>0</v>
      </c>
      <c r="J137">
        <f t="shared" si="4"/>
        <v>2.244841053606839</v>
      </c>
    </row>
    <row r="138" spans="1:10" ht="13.5" thickBot="1">
      <c r="A138" s="44"/>
      <c r="B138" s="48" t="s">
        <v>55</v>
      </c>
      <c r="C138" s="45" t="s">
        <v>58</v>
      </c>
      <c r="D138">
        <f t="shared" si="4"/>
        <v>1.3958622276197246</v>
      </c>
      <c r="E138">
        <f t="shared" si="4"/>
        <v>0</v>
      </c>
      <c r="F138">
        <f t="shared" si="4"/>
        <v>0.46439453768342265</v>
      </c>
      <c r="G138">
        <f t="shared" si="4"/>
        <v>0</v>
      </c>
      <c r="H138">
        <f t="shared" si="4"/>
        <v>1.9893927040297716</v>
      </c>
      <c r="I138">
        <f t="shared" si="4"/>
        <v>0</v>
      </c>
      <c r="J138">
        <f t="shared" si="4"/>
        <v>1.0721773007116049</v>
      </c>
    </row>
    <row r="139" spans="1:3" ht="13.5" thickBot="1">
      <c r="A139" s="49"/>
      <c r="B139" s="50"/>
      <c r="C139" s="50"/>
    </row>
    <row r="140" spans="1:10" ht="12.75">
      <c r="A140" s="51"/>
      <c r="B140" s="52" t="s">
        <v>1</v>
      </c>
      <c r="C140" s="34" t="s">
        <v>52</v>
      </c>
      <c r="D140">
        <f>D120*D120</f>
        <v>0.6663754387244668</v>
      </c>
      <c r="E140">
        <f aca="true" t="shared" si="5" ref="E140:J140">E120*E120</f>
        <v>0</v>
      </c>
      <c r="F140">
        <f t="shared" si="5"/>
        <v>0.18807928659069753</v>
      </c>
      <c r="G140">
        <f t="shared" si="5"/>
        <v>0</v>
      </c>
      <c r="H140">
        <f t="shared" si="5"/>
        <v>0.06336327738698153</v>
      </c>
      <c r="I140">
        <f t="shared" si="5"/>
        <v>0</v>
      </c>
      <c r="J140">
        <f t="shared" si="5"/>
        <v>6.881591215699435</v>
      </c>
    </row>
    <row r="141" spans="1:10" ht="12.75">
      <c r="A141" s="53"/>
      <c r="B141" s="50" t="s">
        <v>2</v>
      </c>
      <c r="C141" s="40" t="s">
        <v>54</v>
      </c>
      <c r="D141">
        <f aca="true" t="shared" si="6" ref="D141:J143">D121*D121</f>
        <v>0.03293156865915672</v>
      </c>
      <c r="E141">
        <f t="shared" si="6"/>
        <v>0</v>
      </c>
      <c r="F141">
        <f t="shared" si="6"/>
        <v>0.6699969794106184</v>
      </c>
      <c r="G141">
        <f t="shared" si="6"/>
        <v>0</v>
      </c>
      <c r="H141">
        <f t="shared" si="6"/>
        <v>0.0460274354532719</v>
      </c>
      <c r="I141">
        <f t="shared" si="6"/>
        <v>0</v>
      </c>
      <c r="J141">
        <f t="shared" si="6"/>
        <v>0.008017304875701093</v>
      </c>
    </row>
    <row r="142" spans="1:10" ht="12.75">
      <c r="A142" s="53"/>
      <c r="B142" s="50" t="s">
        <v>3</v>
      </c>
      <c r="C142" s="40" t="s">
        <v>56</v>
      </c>
      <c r="D142">
        <f t="shared" si="6"/>
        <v>0.019479805121242717</v>
      </c>
      <c r="E142">
        <f t="shared" si="6"/>
        <v>0</v>
      </c>
      <c r="F142">
        <f t="shared" si="6"/>
        <v>0.012195459491405025</v>
      </c>
      <c r="G142">
        <f t="shared" si="6"/>
        <v>0</v>
      </c>
      <c r="H142">
        <f t="shared" si="6"/>
        <v>1.6893504780649322</v>
      </c>
      <c r="I142">
        <f t="shared" si="6"/>
        <v>0</v>
      </c>
      <c r="J142">
        <f t="shared" si="6"/>
        <v>0.10578850923905214</v>
      </c>
    </row>
    <row r="143" spans="1:10" ht="13.5" thickBot="1">
      <c r="A143" s="54"/>
      <c r="B143" s="55" t="s">
        <v>4</v>
      </c>
      <c r="C143" s="45" t="s">
        <v>58</v>
      </c>
      <c r="D143">
        <f t="shared" si="6"/>
        <v>0.3699235399181501</v>
      </c>
      <c r="E143">
        <f t="shared" si="6"/>
        <v>0</v>
      </c>
      <c r="F143">
        <f t="shared" si="6"/>
        <v>1.2281394689376504</v>
      </c>
      <c r="G143">
        <f t="shared" si="6"/>
        <v>0</v>
      </c>
      <c r="H143">
        <f t="shared" si="6"/>
        <v>0.2627275177244409</v>
      </c>
      <c r="I143">
        <f t="shared" si="6"/>
        <v>0</v>
      </c>
      <c r="J143">
        <f t="shared" si="6"/>
        <v>4.5692103787048985</v>
      </c>
    </row>
    <row r="144" ht="13.5" thickBot="1"/>
    <row r="145" spans="1:4" ht="12.75">
      <c r="A145" t="s">
        <v>65</v>
      </c>
      <c r="C145" s="34" t="s">
        <v>52</v>
      </c>
      <c r="D145">
        <f>D125+F125+H125+J125+J132+H132+F132+D132+D138+F138+H138+J138+J141+H141+F141+D141</f>
        <v>13.757579908203354</v>
      </c>
    </row>
    <row r="146" spans="3:4" ht="12.75">
      <c r="C146" s="40" t="s">
        <v>54</v>
      </c>
      <c r="D146">
        <f>D126+F126+H126+J126+D133+F133+H133+J133+D137+F137+H137+J137+D140+F140+H140+J140</f>
        <v>25.727181157114998</v>
      </c>
    </row>
    <row r="147" spans="3:4" ht="12.75">
      <c r="C147" s="40" t="s">
        <v>56</v>
      </c>
      <c r="D147">
        <f>D127+F127+H127+J127+D130+F130+H130+J130+D136+F136+H136+J136+D143+F143+H143+J143</f>
        <v>33.00736946566025</v>
      </c>
    </row>
    <row r="148" spans="3:4" ht="13.5" thickBot="1">
      <c r="C148" s="45" t="s">
        <v>58</v>
      </c>
      <c r="D148">
        <f>D128+F128+H128+J128+D131+F131+H131+J131+D135+F135+H135+J135+D142+F142+H142+J142</f>
        <v>45.60068855919382</v>
      </c>
    </row>
    <row r="149" ht="13.5" thickBot="1"/>
    <row r="150" spans="1:10" ht="12.75">
      <c r="A150" t="s">
        <v>66</v>
      </c>
      <c r="C150" s="34" t="s">
        <v>52</v>
      </c>
      <c r="D150" s="56">
        <f aca="true" t="shared" si="7" ref="D150:F153">D105+D110+D115+D120</f>
        <v>1.0981176361557488E-05</v>
      </c>
      <c r="E150" s="56">
        <f t="shared" si="7"/>
        <v>0</v>
      </c>
      <c r="F150" s="56">
        <f t="shared" si="7"/>
        <v>1.3740931781747179E-05</v>
      </c>
      <c r="H150" s="56">
        <f aca="true" t="shared" si="8" ref="H150:J153">H105+H110+H115+H120</f>
        <v>0.7999968306376207</v>
      </c>
      <c r="I150" s="56">
        <f t="shared" si="8"/>
        <v>0</v>
      </c>
      <c r="J150" s="56">
        <f t="shared" si="8"/>
        <v>-7.299994224427921</v>
      </c>
    </row>
    <row r="151" spans="3:10" ht="12.75">
      <c r="C151" s="40" t="s">
        <v>54</v>
      </c>
      <c r="D151" s="56">
        <f t="shared" si="7"/>
        <v>1.879450368136304E-05</v>
      </c>
      <c r="E151" s="56">
        <f t="shared" si="7"/>
        <v>0</v>
      </c>
      <c r="F151" s="56">
        <f t="shared" si="7"/>
        <v>2.7765055894413138E-06</v>
      </c>
      <c r="H151" s="56">
        <f t="shared" si="8"/>
        <v>-0.8000031693623794</v>
      </c>
      <c r="I151" s="56">
        <f t="shared" si="8"/>
        <v>0</v>
      </c>
      <c r="J151" s="56">
        <f t="shared" si="8"/>
        <v>7.30000577557208</v>
      </c>
    </row>
    <row r="152" spans="3:10" ht="12.75">
      <c r="C152" s="40" t="s">
        <v>56</v>
      </c>
      <c r="D152" s="56">
        <f t="shared" si="7"/>
        <v>9.53358317001829E-06</v>
      </c>
      <c r="E152" s="56">
        <f t="shared" si="7"/>
        <v>0</v>
      </c>
      <c r="F152" s="56">
        <f t="shared" si="7"/>
        <v>-2.9735514896489512E-06</v>
      </c>
      <c r="H152" s="56">
        <f t="shared" si="8"/>
        <v>-3.3000032835017814</v>
      </c>
      <c r="I152" s="56">
        <f t="shared" si="8"/>
        <v>0</v>
      </c>
      <c r="J152" s="56">
        <f t="shared" si="8"/>
        <v>3.7999968224528935</v>
      </c>
    </row>
    <row r="153" spans="3:10" ht="13.5" thickBot="1">
      <c r="C153" s="45" t="s">
        <v>58</v>
      </c>
      <c r="D153" s="56">
        <f t="shared" si="7"/>
        <v>-1.0438709550086855E-06</v>
      </c>
      <c r="E153" s="56">
        <f t="shared" si="7"/>
        <v>0</v>
      </c>
      <c r="F153" s="56">
        <f t="shared" si="7"/>
        <v>3.520296556480673E-06</v>
      </c>
      <c r="H153" s="56">
        <f t="shared" si="8"/>
        <v>3.2999967164982187</v>
      </c>
      <c r="I153" s="56">
        <f t="shared" si="8"/>
        <v>0</v>
      </c>
      <c r="J153" s="56">
        <f t="shared" si="8"/>
        <v>-3.8000031775471075</v>
      </c>
    </row>
    <row r="155" spans="4:10" ht="12.75">
      <c r="D155" s="57">
        <f aca="true" t="shared" si="9" ref="D155:F158">0.25*D150</f>
        <v>2.745294090389372E-06</v>
      </c>
      <c r="E155" s="57">
        <f t="shared" si="9"/>
        <v>0</v>
      </c>
      <c r="F155" s="57">
        <f t="shared" si="9"/>
        <v>3.4352329454367947E-06</v>
      </c>
      <c r="G155" s="57"/>
      <c r="H155" s="57">
        <f aca="true" t="shared" si="10" ref="H155:J158">0.25*H150</f>
        <v>0.19999920765940518</v>
      </c>
      <c r="I155" s="57">
        <f t="shared" si="10"/>
        <v>0</v>
      </c>
      <c r="J155" s="57">
        <f t="shared" si="10"/>
        <v>-1.8249985561069801</v>
      </c>
    </row>
    <row r="156" spans="4:10" ht="12.75">
      <c r="D156" s="57">
        <f t="shared" si="9"/>
        <v>4.69862592034076E-06</v>
      </c>
      <c r="E156" s="57">
        <f t="shared" si="9"/>
        <v>0</v>
      </c>
      <c r="F156" s="57">
        <f t="shared" si="9"/>
        <v>6.941263973603284E-07</v>
      </c>
      <c r="G156" s="57"/>
      <c r="H156" s="57">
        <f t="shared" si="10"/>
        <v>-0.20000079234059484</v>
      </c>
      <c r="I156" s="57">
        <f t="shared" si="10"/>
        <v>0</v>
      </c>
      <c r="J156" s="57">
        <f t="shared" si="10"/>
        <v>1.82500144389302</v>
      </c>
    </row>
    <row r="157" spans="4:10" ht="12.75">
      <c r="D157" s="57">
        <f t="shared" si="9"/>
        <v>2.3833957925045723E-06</v>
      </c>
      <c r="E157" s="57">
        <f t="shared" si="9"/>
        <v>0</v>
      </c>
      <c r="F157" s="57">
        <f t="shared" si="9"/>
        <v>-7.433878724122378E-07</v>
      </c>
      <c r="G157" s="57"/>
      <c r="H157" s="57">
        <f t="shared" si="10"/>
        <v>-0.8250008208754454</v>
      </c>
      <c r="I157" s="57">
        <f t="shared" si="10"/>
        <v>0</v>
      </c>
      <c r="J157" s="57">
        <f t="shared" si="10"/>
        <v>0.9499992056132234</v>
      </c>
    </row>
    <row r="158" spans="4:10" ht="12.75">
      <c r="D158" s="57">
        <f t="shared" si="9"/>
        <v>-2.609677387521714E-07</v>
      </c>
      <c r="E158" s="57">
        <f t="shared" si="9"/>
        <v>0</v>
      </c>
      <c r="F158" s="57">
        <f t="shared" si="9"/>
        <v>8.800741391201683E-07</v>
      </c>
      <c r="G158" s="57"/>
      <c r="H158" s="57">
        <f t="shared" si="10"/>
        <v>0.8249991791245547</v>
      </c>
      <c r="I158" s="57">
        <f t="shared" si="10"/>
        <v>0</v>
      </c>
      <c r="J158" s="57">
        <f t="shared" si="10"/>
        <v>-0.9500007943867769</v>
      </c>
    </row>
    <row r="160" ht="12.75">
      <c r="A160" t="s">
        <v>73</v>
      </c>
    </row>
    <row r="161" ht="12.75">
      <c r="C161" t="s">
        <v>67</v>
      </c>
    </row>
    <row r="162" spans="3:7" ht="12.75">
      <c r="C162" s="2"/>
      <c r="D162" t="s">
        <v>51</v>
      </c>
      <c r="E162" t="s">
        <v>53</v>
      </c>
      <c r="F162" t="s">
        <v>55</v>
      </c>
      <c r="G162" t="s">
        <v>57</v>
      </c>
    </row>
    <row r="163" spans="3:7" ht="12.75">
      <c r="C163" s="2" t="s">
        <v>52</v>
      </c>
      <c r="D163" s="3">
        <v>0.2</v>
      </c>
      <c r="E163" s="3">
        <v>0.2</v>
      </c>
      <c r="F163" s="3">
        <v>0.05</v>
      </c>
      <c r="G163" s="3">
        <v>0.35</v>
      </c>
    </row>
    <row r="164" spans="3:7" ht="12.75">
      <c r="C164" s="2" t="s">
        <v>54</v>
      </c>
      <c r="D164" s="8">
        <v>0.2</v>
      </c>
      <c r="E164" s="3">
        <v>-0.3</v>
      </c>
      <c r="F164" s="3">
        <v>-0.1</v>
      </c>
      <c r="G164" s="3">
        <v>0</v>
      </c>
    </row>
    <row r="165" spans="3:7" ht="12.75">
      <c r="C165" s="2" t="s">
        <v>56</v>
      </c>
      <c r="D165" s="8">
        <v>-0.15</v>
      </c>
      <c r="E165" s="3">
        <v>-0.3</v>
      </c>
      <c r="F165" s="3">
        <v>-0.3</v>
      </c>
      <c r="G165" s="3">
        <v>0</v>
      </c>
    </row>
    <row r="166" spans="3:7" ht="13.5" thickBot="1">
      <c r="C166" s="2" t="s">
        <v>58</v>
      </c>
      <c r="D166" s="8">
        <v>0.1</v>
      </c>
      <c r="E166" s="3">
        <v>-0.1</v>
      </c>
      <c r="F166" s="3">
        <v>-0.1</v>
      </c>
      <c r="G166" s="3">
        <v>0</v>
      </c>
    </row>
    <row r="167" spans="1:7" ht="15.75">
      <c r="A167" s="127"/>
      <c r="B167" s="25"/>
      <c r="C167" s="26"/>
      <c r="D167" s="151" t="s">
        <v>87</v>
      </c>
      <c r="E167" s="152"/>
      <c r="F167" s="152"/>
      <c r="G167" s="153"/>
    </row>
    <row r="168" spans="1:11" ht="18.75" thickBot="1">
      <c r="A168" s="87" t="s">
        <v>72</v>
      </c>
      <c r="B168" s="88"/>
      <c r="C168" s="128"/>
      <c r="D168" s="114" t="s">
        <v>51</v>
      </c>
      <c r="E168" s="115" t="s">
        <v>53</v>
      </c>
      <c r="F168" s="115" t="s">
        <v>55</v>
      </c>
      <c r="G168" s="116" t="s">
        <v>57</v>
      </c>
      <c r="H168" t="s">
        <v>68</v>
      </c>
      <c r="J168" t="s">
        <v>69</v>
      </c>
      <c r="K168" t="s">
        <v>70</v>
      </c>
    </row>
    <row r="169" spans="1:11" ht="18">
      <c r="A169" s="126" t="s">
        <v>83</v>
      </c>
      <c r="B169" s="119">
        <v>-4.04119385510096</v>
      </c>
      <c r="C169" s="110" t="s">
        <v>52</v>
      </c>
      <c r="D169" s="117">
        <f aca="true" t="shared" si="11" ref="D169:G172">D163-D72</f>
        <v>0.2111938551009593</v>
      </c>
      <c r="E169" s="118">
        <f t="shared" si="11"/>
        <v>0.0918818861171455</v>
      </c>
      <c r="F169" s="118">
        <f t="shared" si="11"/>
        <v>0.07312495091079396</v>
      </c>
      <c r="G169" s="119">
        <f t="shared" si="11"/>
        <v>0.020183828593053343</v>
      </c>
      <c r="H169" s="3">
        <f>SUM(D169:G169)*0.25</f>
        <v>0.09909613018048803</v>
      </c>
      <c r="I169">
        <v>-4.8</v>
      </c>
      <c r="J169" s="3">
        <f>SUM(H169:I169)</f>
        <v>-4.700903869819512</v>
      </c>
      <c r="K169" s="3">
        <f>L62</f>
        <v>-4.04119385510096</v>
      </c>
    </row>
    <row r="170" spans="1:11" ht="18">
      <c r="A170" s="92" t="s">
        <v>84</v>
      </c>
      <c r="B170" s="122">
        <v>-3.6701838285930535</v>
      </c>
      <c r="C170" s="111" t="s">
        <v>54</v>
      </c>
      <c r="D170" s="120">
        <f t="shared" si="11"/>
        <v>-0.029816171406946645</v>
      </c>
      <c r="E170" s="121">
        <f t="shared" si="11"/>
        <v>-0.17687504908920604</v>
      </c>
      <c r="F170" s="121">
        <f t="shared" si="11"/>
        <v>-0.10811811388285451</v>
      </c>
      <c r="G170" s="122">
        <f t="shared" si="11"/>
        <v>0.1111938551009593</v>
      </c>
      <c r="H170" s="3">
        <f>SUM(D170:G170)*0.25</f>
        <v>-0.05090386981951198</v>
      </c>
      <c r="I170">
        <v>17.37</v>
      </c>
      <c r="J170" s="3">
        <f>SUM(H170:I170)</f>
        <v>17.31909613018049</v>
      </c>
      <c r="K170" s="3">
        <f>L63</f>
        <v>-3.6701838285930535</v>
      </c>
    </row>
    <row r="171" spans="1:11" ht="18">
      <c r="A171" s="92" t="s">
        <v>85</v>
      </c>
      <c r="B171" s="122">
        <v>-1.5381181138828546</v>
      </c>
      <c r="C171" s="111" t="s">
        <v>56</v>
      </c>
      <c r="D171" s="120">
        <f t="shared" si="11"/>
        <v>-0.04188188611714548</v>
      </c>
      <c r="E171" s="121">
        <f t="shared" si="11"/>
        <v>-0.3111938551009593</v>
      </c>
      <c r="F171" s="121">
        <f t="shared" si="11"/>
        <v>0.029816171406946645</v>
      </c>
      <c r="G171" s="122">
        <f t="shared" si="11"/>
        <v>-0.02312495091079396</v>
      </c>
      <c r="H171" s="3">
        <f>SUM(D171:G171)*0.25</f>
        <v>-0.08659613018048803</v>
      </c>
      <c r="I171">
        <v>28.96</v>
      </c>
      <c r="J171" s="3">
        <f>SUM(H171:I171)</f>
        <v>28.873403869819512</v>
      </c>
      <c r="K171" s="3">
        <f>L64</f>
        <v>-1.5381181138828546</v>
      </c>
    </row>
    <row r="172" spans="1:11" ht="18.75" thickBot="1">
      <c r="A172" s="87" t="s">
        <v>86</v>
      </c>
      <c r="B172" s="125">
        <v>-0.626875049089206</v>
      </c>
      <c r="C172" s="112" t="s">
        <v>58</v>
      </c>
      <c r="D172" s="123">
        <f t="shared" si="11"/>
        <v>-0.02312495091079396</v>
      </c>
      <c r="E172" s="124">
        <f t="shared" si="11"/>
        <v>0.12981617140694665</v>
      </c>
      <c r="F172" s="124">
        <f t="shared" si="11"/>
        <v>-0.2111938551009593</v>
      </c>
      <c r="G172" s="125">
        <f t="shared" si="11"/>
        <v>0.008118113882854508</v>
      </c>
      <c r="H172" s="3">
        <f>SUM(D172:G172)*0.25</f>
        <v>-0.024096130180488028</v>
      </c>
      <c r="I172">
        <v>6.28</v>
      </c>
      <c r="J172" s="3">
        <f>SUM(H172:I172)</f>
        <v>6.255903869819512</v>
      </c>
      <c r="K172" s="3">
        <f>L65</f>
        <v>-0.626875049089206</v>
      </c>
    </row>
    <row r="174" ht="12.75">
      <c r="J174" s="3">
        <f>I169-H169</f>
        <v>-4.899096130180488</v>
      </c>
    </row>
    <row r="175" ht="12.75">
      <c r="J175" s="3">
        <f>I170-H170</f>
        <v>17.42090386981951</v>
      </c>
    </row>
    <row r="176" ht="12.75">
      <c r="J176" s="3">
        <f>I171-H171</f>
        <v>29.04659613018049</v>
      </c>
    </row>
    <row r="177" ht="13.5" thickBot="1">
      <c r="J177" s="3">
        <f>I172-H172</f>
        <v>6.304096130180488</v>
      </c>
    </row>
    <row r="178" spans="1:10" ht="18.75" thickBot="1">
      <c r="A178" s="63"/>
      <c r="B178" s="63"/>
      <c r="C178" s="63"/>
      <c r="D178" s="148"/>
      <c r="E178" s="149"/>
      <c r="F178" s="149"/>
      <c r="G178" s="86"/>
      <c r="H178" s="149"/>
      <c r="I178" s="149"/>
      <c r="J178" s="150"/>
    </row>
    <row r="179" spans="1:10" ht="18.75" thickBot="1">
      <c r="A179" s="90"/>
      <c r="B179" s="90"/>
      <c r="C179" s="91"/>
      <c r="D179" s="87"/>
      <c r="E179" s="88"/>
      <c r="F179" s="88"/>
      <c r="G179" s="88"/>
      <c r="H179" s="88"/>
      <c r="I179" s="88"/>
      <c r="J179" s="89"/>
    </row>
    <row r="180" spans="1:10" ht="15.75">
      <c r="A180" s="65"/>
      <c r="B180" s="65"/>
      <c r="C180" s="66"/>
      <c r="D180" s="67"/>
      <c r="E180" s="68"/>
      <c r="F180" s="67"/>
      <c r="G180" s="69"/>
      <c r="H180" s="67"/>
      <c r="I180" s="68"/>
      <c r="J180" s="70"/>
    </row>
    <row r="181" spans="1:10" ht="15.75">
      <c r="A181" s="71"/>
      <c r="B181" s="71"/>
      <c r="C181" s="72"/>
      <c r="D181" s="73"/>
      <c r="E181" s="74"/>
      <c r="F181" s="73"/>
      <c r="G181" s="75"/>
      <c r="H181" s="73"/>
      <c r="I181" s="74"/>
      <c r="J181" s="76"/>
    </row>
    <row r="182" spans="1:10" ht="15.75">
      <c r="A182" s="71"/>
      <c r="B182" s="71"/>
      <c r="C182" s="72"/>
      <c r="D182" s="73"/>
      <c r="E182" s="74"/>
      <c r="F182" s="73"/>
      <c r="G182" s="75"/>
      <c r="H182" s="73"/>
      <c r="I182" s="74"/>
      <c r="J182" s="76"/>
    </row>
    <row r="183" spans="1:10" ht="16.5" thickBot="1">
      <c r="A183" s="77"/>
      <c r="B183" s="77"/>
      <c r="C183" s="78"/>
      <c r="D183" s="79"/>
      <c r="E183" s="80"/>
      <c r="F183" s="79"/>
      <c r="G183" s="75"/>
      <c r="H183" s="79"/>
      <c r="I183" s="80"/>
      <c r="J183" s="81"/>
    </row>
    <row r="184" spans="1:10" ht="16.5" thickBot="1">
      <c r="A184" s="82"/>
      <c r="B184" s="82"/>
      <c r="C184" s="72"/>
      <c r="D184" s="73"/>
      <c r="E184" s="74"/>
      <c r="F184" s="73"/>
      <c r="G184" s="75"/>
      <c r="H184" s="73"/>
      <c r="I184" s="74"/>
      <c r="J184" s="76"/>
    </row>
    <row r="185" spans="1:10" ht="15.75">
      <c r="A185" s="65"/>
      <c r="B185" s="65"/>
      <c r="C185" s="66"/>
      <c r="D185" s="67"/>
      <c r="E185" s="68"/>
      <c r="F185" s="67"/>
      <c r="G185" s="75"/>
      <c r="H185" s="67"/>
      <c r="I185" s="68"/>
      <c r="J185" s="70"/>
    </row>
    <row r="186" spans="1:10" ht="15.75">
      <c r="A186" s="71"/>
      <c r="B186" s="71"/>
      <c r="C186" s="72"/>
      <c r="D186" s="73"/>
      <c r="E186" s="74"/>
      <c r="F186" s="73"/>
      <c r="G186" s="75"/>
      <c r="H186" s="73"/>
      <c r="I186" s="74"/>
      <c r="J186" s="76"/>
    </row>
    <row r="187" spans="1:10" ht="15.75">
      <c r="A187" s="71"/>
      <c r="B187" s="71"/>
      <c r="C187" s="72"/>
      <c r="D187" s="73"/>
      <c r="E187" s="74"/>
      <c r="F187" s="73"/>
      <c r="G187" s="75"/>
      <c r="H187" s="73"/>
      <c r="I187" s="74"/>
      <c r="J187" s="76"/>
    </row>
    <row r="188" spans="1:10" ht="16.5" thickBot="1">
      <c r="A188" s="77"/>
      <c r="B188" s="77"/>
      <c r="C188" s="78"/>
      <c r="D188" s="79"/>
      <c r="E188" s="80"/>
      <c r="F188" s="79"/>
      <c r="G188" s="75"/>
      <c r="H188" s="79"/>
      <c r="I188" s="80"/>
      <c r="J188" s="81"/>
    </row>
    <row r="189" spans="1:10" ht="16.5" thickBot="1">
      <c r="A189" s="82"/>
      <c r="B189" s="82"/>
      <c r="C189" s="72"/>
      <c r="D189" s="73"/>
      <c r="E189" s="74"/>
      <c r="F189" s="73"/>
      <c r="G189" s="75"/>
      <c r="H189" s="73"/>
      <c r="I189" s="74"/>
      <c r="J189" s="76"/>
    </row>
    <row r="190" spans="1:10" ht="15.75">
      <c r="A190" s="65"/>
      <c r="B190" s="65"/>
      <c r="C190" s="66"/>
      <c r="D190" s="67"/>
      <c r="E190" s="68"/>
      <c r="F190" s="67"/>
      <c r="G190" s="75"/>
      <c r="H190" s="67"/>
      <c r="I190" s="68"/>
      <c r="J190" s="70"/>
    </row>
    <row r="191" spans="1:10" ht="15.75">
      <c r="A191" s="71"/>
      <c r="B191" s="71"/>
      <c r="C191" s="72"/>
      <c r="D191" s="73"/>
      <c r="E191" s="74"/>
      <c r="F191" s="73"/>
      <c r="G191" s="75"/>
      <c r="H191" s="73"/>
      <c r="I191" s="74"/>
      <c r="J191" s="76"/>
    </row>
    <row r="192" spans="1:10" ht="15.75">
      <c r="A192" s="71"/>
      <c r="B192" s="71"/>
      <c r="C192" s="72"/>
      <c r="D192" s="73"/>
      <c r="E192" s="74"/>
      <c r="F192" s="73"/>
      <c r="G192" s="75"/>
      <c r="H192" s="73"/>
      <c r="I192" s="74"/>
      <c r="J192" s="76"/>
    </row>
    <row r="193" spans="1:10" ht="16.5" thickBot="1">
      <c r="A193" s="77"/>
      <c r="B193" s="77"/>
      <c r="C193" s="78"/>
      <c r="D193" s="79"/>
      <c r="E193" s="80"/>
      <c r="F193" s="79"/>
      <c r="G193" s="75"/>
      <c r="H193" s="79"/>
      <c r="I193" s="80"/>
      <c r="J193" s="81"/>
    </row>
    <row r="194" spans="1:10" ht="16.5" thickBot="1">
      <c r="A194" s="82"/>
      <c r="B194" s="82"/>
      <c r="C194" s="72"/>
      <c r="D194" s="73"/>
      <c r="E194" s="74"/>
      <c r="F194" s="73"/>
      <c r="G194" s="75"/>
      <c r="H194" s="73"/>
      <c r="I194" s="74"/>
      <c r="J194" s="76"/>
    </row>
    <row r="195" spans="1:10" ht="15.75">
      <c r="A195" s="83"/>
      <c r="B195" s="83"/>
      <c r="C195" s="66"/>
      <c r="D195" s="67"/>
      <c r="E195" s="68"/>
      <c r="F195" s="67"/>
      <c r="G195" s="75"/>
      <c r="H195" s="67"/>
      <c r="I195" s="68"/>
      <c r="J195" s="70"/>
    </row>
    <row r="196" spans="1:10" ht="15.75">
      <c r="A196" s="82"/>
      <c r="B196" s="82"/>
      <c r="C196" s="72"/>
      <c r="D196" s="73"/>
      <c r="E196" s="74"/>
      <c r="F196" s="73"/>
      <c r="G196" s="75"/>
      <c r="H196" s="73"/>
      <c r="I196" s="74"/>
      <c r="J196" s="76"/>
    </row>
    <row r="197" spans="1:10" ht="15.75">
      <c r="A197" s="82"/>
      <c r="B197" s="82"/>
      <c r="C197" s="72"/>
      <c r="D197" s="73"/>
      <c r="E197" s="74"/>
      <c r="F197" s="73"/>
      <c r="G197" s="75"/>
      <c r="H197" s="73"/>
      <c r="I197" s="74"/>
      <c r="J197" s="76"/>
    </row>
    <row r="198" spans="1:10" ht="16.5" thickBot="1">
      <c r="A198" s="84"/>
      <c r="B198" s="84"/>
      <c r="C198" s="78"/>
      <c r="D198" s="79"/>
      <c r="E198" s="80"/>
      <c r="F198" s="79"/>
      <c r="G198" s="85"/>
      <c r="H198" s="79"/>
      <c r="I198" s="80"/>
      <c r="J198" s="81"/>
    </row>
  </sheetData>
  <mergeCells count="7">
    <mergeCell ref="D178:F178"/>
    <mergeCell ref="H178:J178"/>
    <mergeCell ref="D77:F77"/>
    <mergeCell ref="H77:J77"/>
    <mergeCell ref="D167:G167"/>
    <mergeCell ref="D103:F103"/>
    <mergeCell ref="H103:J103"/>
  </mergeCells>
  <printOptions/>
  <pageMargins left="0.18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workbookViewId="0" topLeftCell="A66">
      <selection activeCell="D83" sqref="D83"/>
    </sheetView>
  </sheetViews>
  <sheetFormatPr defaultColWidth="9.140625" defaultRowHeight="12.75"/>
  <sheetData>
    <row r="1" ht="12.75">
      <c r="D1" t="s">
        <v>92</v>
      </c>
    </row>
    <row r="3" spans="1:11" ht="12.75">
      <c r="A3" t="s">
        <v>1</v>
      </c>
      <c r="B3">
        <v>9</v>
      </c>
      <c r="C3" t="s">
        <v>15</v>
      </c>
      <c r="D3" s="129">
        <v>1</v>
      </c>
      <c r="E3" s="129">
        <v>0.0222525</v>
      </c>
      <c r="F3" s="129">
        <v>0.0280147</v>
      </c>
      <c r="G3" s="129">
        <v>0.0298322</v>
      </c>
      <c r="H3" s="129">
        <v>-0.0138938</v>
      </c>
      <c r="I3" s="129">
        <v>-0.0093691</v>
      </c>
      <c r="J3" s="129">
        <v>0.0016433</v>
      </c>
      <c r="K3" s="129">
        <v>-4.9596624</v>
      </c>
    </row>
    <row r="4" spans="1:11" ht="12.75">
      <c r="A4" t="s">
        <v>2</v>
      </c>
      <c r="B4">
        <v>10</v>
      </c>
      <c r="C4" t="s">
        <v>16</v>
      </c>
      <c r="D4" s="129">
        <v>2</v>
      </c>
      <c r="E4" s="129">
        <v>-0.0259518</v>
      </c>
      <c r="F4" s="129">
        <v>-0.014198</v>
      </c>
      <c r="G4" s="129">
        <v>-0.018845</v>
      </c>
      <c r="H4" s="129">
        <v>0.5027082</v>
      </c>
      <c r="I4" s="129">
        <v>0.5120078</v>
      </c>
      <c r="J4" s="129">
        <v>0.528296</v>
      </c>
      <c r="K4" s="129">
        <v>16.9920368</v>
      </c>
    </row>
    <row r="5" spans="1:11" ht="12.75">
      <c r="A5" t="s">
        <v>3</v>
      </c>
      <c r="B5">
        <v>12</v>
      </c>
      <c r="C5" t="s">
        <v>18</v>
      </c>
      <c r="D5" s="129">
        <v>3</v>
      </c>
      <c r="E5" s="129">
        <v>0.0439326</v>
      </c>
      <c r="F5" s="129">
        <v>0.0505123</v>
      </c>
      <c r="G5" s="129">
        <v>0.0486761</v>
      </c>
      <c r="H5" s="129">
        <v>-0.0119477</v>
      </c>
      <c r="I5" s="129">
        <v>0.0030497</v>
      </c>
      <c r="J5" s="129">
        <v>0.0151126</v>
      </c>
      <c r="K5" s="129">
        <v>6.7000747</v>
      </c>
    </row>
    <row r="6" spans="1:11" ht="12.75">
      <c r="A6" t="s">
        <v>4</v>
      </c>
      <c r="B6">
        <v>11</v>
      </c>
      <c r="C6" t="s">
        <v>17</v>
      </c>
      <c r="D6" s="129">
        <v>4</v>
      </c>
      <c r="E6" s="129">
        <v>0.0394898</v>
      </c>
      <c r="F6" s="129">
        <v>0.0405418</v>
      </c>
      <c r="G6" s="129">
        <v>0.0451812</v>
      </c>
      <c r="H6" s="129">
        <v>0.26134</v>
      </c>
      <c r="I6" s="129">
        <v>0.2588641</v>
      </c>
      <c r="J6" s="129">
        <v>0.2524175</v>
      </c>
      <c r="K6" s="129">
        <v>28.6547165</v>
      </c>
    </row>
    <row r="7" spans="1:11" ht="12.75">
      <c r="A7" t="s">
        <v>15</v>
      </c>
      <c r="B7">
        <v>1</v>
      </c>
      <c r="C7" t="s">
        <v>42</v>
      </c>
      <c r="D7" s="129">
        <v>5</v>
      </c>
      <c r="E7" s="129">
        <v>-0.0451792</v>
      </c>
      <c r="F7" s="129">
        <v>-0.0501256</v>
      </c>
      <c r="G7" s="129">
        <v>-0.0369128</v>
      </c>
      <c r="H7" s="129">
        <v>0.0071256</v>
      </c>
      <c r="I7" s="129">
        <v>-0.007097</v>
      </c>
      <c r="J7" s="129">
        <v>-0.0139819</v>
      </c>
      <c r="K7" s="129">
        <v>-4.2135735</v>
      </c>
    </row>
    <row r="8" spans="1:11" ht="12.75">
      <c r="A8" t="s">
        <v>16</v>
      </c>
      <c r="B8">
        <v>2</v>
      </c>
      <c r="C8" t="s">
        <v>43</v>
      </c>
      <c r="D8" s="129">
        <v>6</v>
      </c>
      <c r="E8" s="129">
        <v>-0.0474342</v>
      </c>
      <c r="F8" s="129">
        <v>-0.0323236</v>
      </c>
      <c r="G8" s="129">
        <v>-0.0392899</v>
      </c>
      <c r="H8" s="129">
        <v>0.2186779</v>
      </c>
      <c r="I8" s="129">
        <v>0.2297547</v>
      </c>
      <c r="J8" s="129">
        <v>0.252328</v>
      </c>
      <c r="K8" s="129">
        <v>16.807415</v>
      </c>
    </row>
    <row r="9" spans="1:11" ht="12.75">
      <c r="A9" t="s">
        <v>17</v>
      </c>
      <c r="B9">
        <v>4</v>
      </c>
      <c r="C9" t="s">
        <v>45</v>
      </c>
      <c r="D9" s="129">
        <v>7</v>
      </c>
      <c r="E9" s="129">
        <v>-0.0180907</v>
      </c>
      <c r="F9" s="129">
        <v>-0.0230709</v>
      </c>
      <c r="G9" s="129">
        <v>-0.0130324</v>
      </c>
      <c r="H9" s="129">
        <v>0.012298</v>
      </c>
      <c r="I9" s="129">
        <v>0.00652</v>
      </c>
      <c r="J9" s="129">
        <v>0.0073866</v>
      </c>
      <c r="K9" s="129">
        <v>6.0213871</v>
      </c>
    </row>
    <row r="10" spans="1:11" ht="12.75">
      <c r="A10" t="s">
        <v>18</v>
      </c>
      <c r="B10">
        <v>3</v>
      </c>
      <c r="C10" t="s">
        <v>44</v>
      </c>
      <c r="D10" s="129">
        <v>8</v>
      </c>
      <c r="E10" s="129">
        <v>0.0163563</v>
      </c>
      <c r="F10" s="129">
        <v>0.0187881</v>
      </c>
      <c r="G10" s="129">
        <v>0.0232284</v>
      </c>
      <c r="H10" s="129">
        <v>0.5536935</v>
      </c>
      <c r="I10" s="129">
        <v>0.5489348</v>
      </c>
      <c r="J10" s="129">
        <v>0.5504939</v>
      </c>
      <c r="K10" s="129">
        <v>28.8086205</v>
      </c>
    </row>
    <row r="11" spans="1:11" ht="12.75">
      <c r="A11" t="s">
        <v>38</v>
      </c>
      <c r="B11">
        <v>21</v>
      </c>
      <c r="C11" t="s">
        <v>34</v>
      </c>
      <c r="D11" s="129">
        <v>33</v>
      </c>
      <c r="E11" s="129">
        <v>8.0710001</v>
      </c>
      <c r="F11" s="129">
        <v>8.0710001</v>
      </c>
      <c r="G11" s="129">
        <v>8.0710001</v>
      </c>
      <c r="H11" s="129">
        <v>28.493</v>
      </c>
      <c r="I11" s="129">
        <v>28.493</v>
      </c>
      <c r="J11" s="129">
        <v>28.493</v>
      </c>
      <c r="K11" s="129">
        <v>-24.9400005</v>
      </c>
    </row>
    <row r="12" spans="1:11" ht="12.75">
      <c r="A12" t="s">
        <v>39</v>
      </c>
      <c r="B12">
        <v>22</v>
      </c>
      <c r="D12" s="129">
        <v>34</v>
      </c>
      <c r="E12" s="129">
        <v>5.7010002</v>
      </c>
      <c r="F12" s="129">
        <v>5.7010002</v>
      </c>
      <c r="G12" s="129">
        <v>5.7010002</v>
      </c>
      <c r="H12" s="129">
        <v>5.2379999</v>
      </c>
      <c r="I12" s="129">
        <v>5.2379999</v>
      </c>
      <c r="J12" s="129">
        <v>5.2379999</v>
      </c>
      <c r="K12" s="129">
        <v>0.61</v>
      </c>
    </row>
    <row r="13" spans="1:11" ht="12.75">
      <c r="A13" t="s">
        <v>40</v>
      </c>
      <c r="B13">
        <v>24</v>
      </c>
      <c r="D13" s="129">
        <v>35</v>
      </c>
      <c r="E13" s="129">
        <v>47.6069984</v>
      </c>
      <c r="F13" s="129">
        <v>47.6069984</v>
      </c>
      <c r="G13" s="129">
        <v>47.6069984</v>
      </c>
      <c r="H13" s="129">
        <v>67.9990005</v>
      </c>
      <c r="I13" s="129">
        <v>67.9990005</v>
      </c>
      <c r="J13" s="129">
        <v>67.9990005</v>
      </c>
      <c r="K13" s="129">
        <v>2.664</v>
      </c>
    </row>
    <row r="14" spans="1:11" ht="12.75">
      <c r="A14" t="s">
        <v>41</v>
      </c>
      <c r="B14">
        <v>23</v>
      </c>
      <c r="C14" t="s">
        <v>37</v>
      </c>
      <c r="D14" s="129">
        <v>36</v>
      </c>
      <c r="E14" s="129">
        <v>26.8139992</v>
      </c>
      <c r="F14" s="129">
        <v>26.8139992</v>
      </c>
      <c r="G14" s="129">
        <v>26.8139992</v>
      </c>
      <c r="H14" s="129">
        <v>85.7399979</v>
      </c>
      <c r="I14" s="129">
        <v>85.7399979</v>
      </c>
      <c r="J14" s="129">
        <v>85.7399979</v>
      </c>
      <c r="K14" s="129">
        <v>3.0680001</v>
      </c>
    </row>
    <row r="15" spans="1:11" ht="12.75">
      <c r="A15" t="s">
        <v>42</v>
      </c>
      <c r="B15">
        <v>5</v>
      </c>
      <c r="C15" t="s">
        <v>25</v>
      </c>
      <c r="D15" s="129">
        <v>37</v>
      </c>
      <c r="E15" s="129">
        <v>87.4211273</v>
      </c>
      <c r="F15" s="129">
        <v>87.4211273</v>
      </c>
      <c r="G15" s="129">
        <v>87.4211273</v>
      </c>
      <c r="H15" s="129">
        <v>67.5943298</v>
      </c>
      <c r="I15" s="129">
        <v>67.5943298</v>
      </c>
      <c r="J15" s="129">
        <v>67.5943298</v>
      </c>
      <c r="K15" s="129">
        <v>-5.4000835</v>
      </c>
    </row>
    <row r="16" spans="1:11" ht="12.75">
      <c r="A16" t="s">
        <v>43</v>
      </c>
      <c r="B16">
        <v>6</v>
      </c>
      <c r="C16" t="s">
        <v>26</v>
      </c>
      <c r="D16" s="129">
        <v>38</v>
      </c>
      <c r="E16" s="129">
        <v>65.3945465</v>
      </c>
      <c r="F16" s="129">
        <v>65.3945465</v>
      </c>
      <c r="G16" s="129">
        <v>65.3945465</v>
      </c>
      <c r="H16" s="129">
        <v>47.7999306</v>
      </c>
      <c r="I16" s="129">
        <v>47.7999306</v>
      </c>
      <c r="J16" s="129">
        <v>47.7999306</v>
      </c>
      <c r="K16" s="129">
        <v>-11.7488899</v>
      </c>
    </row>
    <row r="17" spans="1:11" ht="12.75">
      <c r="A17" t="s">
        <v>44</v>
      </c>
      <c r="B17">
        <v>8</v>
      </c>
      <c r="C17" t="s">
        <v>27</v>
      </c>
      <c r="D17" s="129">
        <v>39</v>
      </c>
      <c r="E17" s="129">
        <v>7.4291263</v>
      </c>
      <c r="F17" s="129">
        <v>7.4291263</v>
      </c>
      <c r="G17" s="129">
        <v>7.4291263</v>
      </c>
      <c r="H17" s="129">
        <v>5.6127515</v>
      </c>
      <c r="I17" s="129">
        <v>5.6127515</v>
      </c>
      <c r="J17" s="129">
        <v>5.6127515</v>
      </c>
      <c r="K17" s="129">
        <v>-7.2540927</v>
      </c>
    </row>
    <row r="18" spans="1:11" ht="12.75">
      <c r="A18" t="s">
        <v>45</v>
      </c>
      <c r="B18">
        <v>7</v>
      </c>
      <c r="C18" t="s">
        <v>28</v>
      </c>
      <c r="D18" s="129">
        <v>40</v>
      </c>
      <c r="E18" s="129">
        <v>30.9184818</v>
      </c>
      <c r="F18" s="129">
        <v>30.9184818</v>
      </c>
      <c r="G18" s="129">
        <v>30.9184818</v>
      </c>
      <c r="H18" s="129">
        <v>66.0794678</v>
      </c>
      <c r="I18" s="129">
        <v>66.0794678</v>
      </c>
      <c r="J18" s="129">
        <v>66.0794678</v>
      </c>
      <c r="K18" s="129">
        <v>0.7012758</v>
      </c>
    </row>
    <row r="19" spans="1:11" ht="12.75">
      <c r="A19" t="s">
        <v>25</v>
      </c>
      <c r="B19">
        <v>37</v>
      </c>
      <c r="D19" s="129">
        <v>41</v>
      </c>
      <c r="E19" s="129">
        <v>48.6940002</v>
      </c>
      <c r="F19" s="129">
        <v>48.6940002</v>
      </c>
      <c r="G19" s="129">
        <v>48.6940002</v>
      </c>
      <c r="H19" s="129">
        <v>53.5919991</v>
      </c>
      <c r="I19" s="129">
        <v>53.5919991</v>
      </c>
      <c r="J19" s="129">
        <v>53.5919991</v>
      </c>
      <c r="K19" s="129">
        <v>21.3040009</v>
      </c>
    </row>
    <row r="20" spans="1:11" ht="12.75">
      <c r="A20" t="s">
        <v>26</v>
      </c>
      <c r="B20">
        <v>38</v>
      </c>
      <c r="C20" t="s">
        <v>31</v>
      </c>
      <c r="D20" s="129">
        <v>42</v>
      </c>
      <c r="E20" s="129">
        <v>49.6402397</v>
      </c>
      <c r="F20" s="129">
        <v>49.6402397</v>
      </c>
      <c r="G20" s="129">
        <v>49.6402397</v>
      </c>
      <c r="H20" s="129">
        <v>83.6340332</v>
      </c>
      <c r="I20" s="129">
        <v>83.6340332</v>
      </c>
      <c r="J20" s="129">
        <v>83.6340332</v>
      </c>
      <c r="K20" s="129">
        <v>2.6031907</v>
      </c>
    </row>
    <row r="21" spans="1:11" ht="12.75">
      <c r="A21" t="s">
        <v>27</v>
      </c>
      <c r="B21">
        <v>39</v>
      </c>
      <c r="D21" s="129">
        <v>43</v>
      </c>
      <c r="E21" s="129">
        <v>7.1550002</v>
      </c>
      <c r="F21" s="129">
        <v>7.1550002</v>
      </c>
      <c r="G21" s="129">
        <v>7.1550002</v>
      </c>
      <c r="H21" s="129">
        <v>94.5770035</v>
      </c>
      <c r="I21" s="129">
        <v>94.5770035</v>
      </c>
      <c r="J21" s="129">
        <v>94.5770035</v>
      </c>
      <c r="K21" s="129">
        <v>54.0209999</v>
      </c>
    </row>
    <row r="22" spans="1:11" ht="12.75">
      <c r="A22" t="s">
        <v>28</v>
      </c>
      <c r="B22">
        <v>40</v>
      </c>
      <c r="C22" t="s">
        <v>33</v>
      </c>
      <c r="D22" s="129">
        <v>44</v>
      </c>
      <c r="E22" s="129">
        <v>50.2401886</v>
      </c>
      <c r="F22" s="129">
        <v>50.2401886</v>
      </c>
      <c r="G22" s="129">
        <v>50.2401886</v>
      </c>
      <c r="H22" s="129">
        <v>-30.3377876</v>
      </c>
      <c r="I22" s="129">
        <v>-30.3377876</v>
      </c>
      <c r="J22" s="129">
        <v>-30.3377876</v>
      </c>
      <c r="K22" s="129">
        <v>14.2657003</v>
      </c>
    </row>
    <row r="23" spans="1:11" ht="12.75">
      <c r="A23" t="s">
        <v>30</v>
      </c>
      <c r="B23">
        <v>41</v>
      </c>
      <c r="D23" s="129">
        <v>45</v>
      </c>
      <c r="E23" s="129">
        <v>-53.6110001</v>
      </c>
      <c r="F23" s="129">
        <v>-53.6110001</v>
      </c>
      <c r="G23" s="129">
        <v>-53.6110001</v>
      </c>
      <c r="H23" s="129">
        <v>6.415</v>
      </c>
      <c r="I23" s="129">
        <v>6.415</v>
      </c>
      <c r="J23" s="129">
        <v>6.415</v>
      </c>
      <c r="K23" s="129">
        <v>31.4689999</v>
      </c>
    </row>
    <row r="24" spans="1:11" ht="12.75">
      <c r="A24" t="s">
        <v>31</v>
      </c>
      <c r="B24">
        <v>42</v>
      </c>
      <c r="D24" s="129">
        <v>46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</row>
    <row r="25" spans="1:11" ht="12.75">
      <c r="A25" t="s">
        <v>32</v>
      </c>
      <c r="B25">
        <v>43</v>
      </c>
      <c r="D25" s="129">
        <v>47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</row>
    <row r="26" spans="1:11" ht="12.75">
      <c r="A26" t="s">
        <v>33</v>
      </c>
      <c r="B26">
        <v>44</v>
      </c>
      <c r="D26" s="129">
        <v>48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</row>
    <row r="27" spans="1:11" ht="12.75">
      <c r="A27" t="s">
        <v>34</v>
      </c>
      <c r="B27">
        <v>33</v>
      </c>
      <c r="D27" s="129">
        <v>49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</row>
    <row r="28" spans="1:11" ht="12.75">
      <c r="A28" t="s">
        <v>35</v>
      </c>
      <c r="B28">
        <v>34</v>
      </c>
      <c r="D28" s="129">
        <v>50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</row>
    <row r="29" spans="1:11" ht="12.75">
      <c r="A29" t="s">
        <v>36</v>
      </c>
      <c r="B29">
        <v>35</v>
      </c>
      <c r="D29" s="129">
        <v>51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</row>
    <row r="30" spans="1:11" ht="12.75">
      <c r="A30" t="s">
        <v>37</v>
      </c>
      <c r="B30">
        <v>36</v>
      </c>
      <c r="D30" s="129">
        <v>52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</row>
    <row r="31" spans="2:11" ht="12.75">
      <c r="B31">
        <v>45</v>
      </c>
      <c r="D31" s="129">
        <v>53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</row>
    <row r="32" spans="4:11" ht="12.75">
      <c r="D32" s="129">
        <v>54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</row>
    <row r="33" spans="4:11" ht="12.75">
      <c r="D33" s="129">
        <v>55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</row>
    <row r="34" spans="4:11" ht="12.75">
      <c r="D34" s="129">
        <v>56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</row>
    <row r="35" spans="4:11" ht="12.75">
      <c r="D35" s="129">
        <v>57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</row>
    <row r="36" spans="4:11" ht="12.75">
      <c r="D36" s="129">
        <v>58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</row>
    <row r="37" spans="4:11" ht="12.75">
      <c r="D37" s="129">
        <v>59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</row>
    <row r="38" spans="4:11" ht="12.75">
      <c r="D38" s="129">
        <v>60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</row>
    <row r="39" spans="4:11" ht="12.75">
      <c r="D39" s="129">
        <v>61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</row>
    <row r="40" spans="4:11" ht="12.75">
      <c r="D40" s="129">
        <v>62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</row>
    <row r="41" spans="4:11" ht="12.75">
      <c r="D41" s="129">
        <v>63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</row>
    <row r="42" spans="4:11" ht="12.75">
      <c r="D42" s="129">
        <v>64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</row>
    <row r="43" spans="4:11" ht="12.75">
      <c r="D43" s="129">
        <v>65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</row>
    <row r="44" spans="4:11" ht="12.75">
      <c r="D44" s="129">
        <v>66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</row>
    <row r="45" spans="4:11" ht="12.75">
      <c r="D45" s="129">
        <v>67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</row>
    <row r="46" spans="4:11" ht="12.75">
      <c r="D46" s="129">
        <v>68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</row>
    <row r="47" spans="4:11" ht="12.75">
      <c r="D47" s="129">
        <v>69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</row>
    <row r="48" spans="4:11" ht="12.75">
      <c r="D48" s="129">
        <v>70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</row>
    <row r="49" spans="4:11" ht="12.75">
      <c r="D49" s="129">
        <v>71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</row>
    <row r="50" spans="4:11" ht="12.75">
      <c r="D50" s="129">
        <v>72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</row>
    <row r="51" spans="4:11" ht="12.75">
      <c r="D51" s="129">
        <v>73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</row>
    <row r="52" spans="4:11" ht="12.75">
      <c r="D52" s="129">
        <v>74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</row>
    <row r="53" spans="4:11" ht="12.75">
      <c r="D53" s="129">
        <v>75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</row>
    <row r="54" spans="4:11" ht="12.75">
      <c r="D54" s="129">
        <v>76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</row>
    <row r="55" spans="4:11" ht="12.75">
      <c r="D55" s="129">
        <v>77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</row>
    <row r="56" spans="4:11" ht="12.75">
      <c r="D56" s="129">
        <v>78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</row>
    <row r="57" spans="4:11" ht="12.75">
      <c r="D57" s="129">
        <v>79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</row>
    <row r="58" spans="4:11" ht="12.75">
      <c r="D58" s="129">
        <v>80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</row>
    <row r="59" spans="4:11" ht="12.75">
      <c r="D59" s="129">
        <v>81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</row>
    <row r="60" spans="4:11" ht="12.75">
      <c r="D60" s="129">
        <v>82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</row>
    <row r="61" spans="4:11" ht="12.75">
      <c r="D61" s="129">
        <v>83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</row>
    <row r="62" spans="4:11" ht="12.75">
      <c r="D62" s="129">
        <v>84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</row>
    <row r="63" spans="4:11" ht="12.75">
      <c r="D63" s="129">
        <v>85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</row>
    <row r="64" spans="4:11" ht="12.75">
      <c r="D64" s="129">
        <v>86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</row>
    <row r="65" spans="4:11" ht="12.75">
      <c r="D65" s="129">
        <v>87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</row>
    <row r="66" spans="4:11" ht="12.75">
      <c r="D66" s="129">
        <v>88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129">
        <v>0</v>
      </c>
      <c r="K66" s="129">
        <v>0</v>
      </c>
    </row>
    <row r="67" spans="4:11" ht="12.75">
      <c r="D67" s="129">
        <v>89</v>
      </c>
      <c r="E67" s="129">
        <v>0</v>
      </c>
      <c r="F67" s="129">
        <v>0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</row>
    <row r="68" spans="4:11" ht="12.75">
      <c r="D68" s="129">
        <v>90</v>
      </c>
      <c r="E68" s="129">
        <v>0</v>
      </c>
      <c r="F68" s="129">
        <v>0</v>
      </c>
      <c r="G68" s="129">
        <v>0</v>
      </c>
      <c r="H68" s="129">
        <v>0</v>
      </c>
      <c r="I68" s="129">
        <v>0</v>
      </c>
      <c r="J68" s="129">
        <v>0</v>
      </c>
      <c r="K68" s="129">
        <v>0</v>
      </c>
    </row>
    <row r="69" spans="4:11" ht="12.75">
      <c r="D69" s="129">
        <v>91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29">
        <v>0</v>
      </c>
      <c r="K69" s="129">
        <v>0</v>
      </c>
    </row>
    <row r="70" spans="4:11" ht="12.75">
      <c r="D70" s="129">
        <v>92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</row>
    <row r="71" spans="4:11" ht="12.75">
      <c r="D71" s="129">
        <v>93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</row>
    <row r="72" spans="4:11" ht="12.75">
      <c r="D72" s="129">
        <v>94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29">
        <v>0</v>
      </c>
      <c r="K72" s="129">
        <v>0</v>
      </c>
    </row>
    <row r="73" spans="4:11" ht="12.75">
      <c r="D73" s="129">
        <v>95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29">
        <v>0</v>
      </c>
      <c r="K73" s="129">
        <v>0</v>
      </c>
    </row>
    <row r="74" spans="4:11" ht="12.75">
      <c r="D74" s="129">
        <v>96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29">
        <v>0</v>
      </c>
      <c r="K74" s="129">
        <v>0</v>
      </c>
    </row>
    <row r="75" spans="4:11" ht="12.75">
      <c r="D75" s="129">
        <v>97</v>
      </c>
      <c r="E75" s="129">
        <v>0</v>
      </c>
      <c r="F75" s="129">
        <v>0</v>
      </c>
      <c r="G75" s="129">
        <v>0</v>
      </c>
      <c r="H75" s="129">
        <v>0</v>
      </c>
      <c r="I75" s="129">
        <v>0</v>
      </c>
      <c r="J75" s="129">
        <v>0</v>
      </c>
      <c r="K75" s="129">
        <v>0</v>
      </c>
    </row>
    <row r="76" spans="4:11" ht="12.75">
      <c r="D76" s="129">
        <v>98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  <c r="J76" s="129">
        <v>0</v>
      </c>
      <c r="K76" s="129">
        <v>0</v>
      </c>
    </row>
    <row r="77" spans="4:11" ht="12.75">
      <c r="D77" s="129">
        <v>99</v>
      </c>
      <c r="E77" s="129">
        <v>0</v>
      </c>
      <c r="F77" s="129">
        <v>0</v>
      </c>
      <c r="G77" s="129">
        <v>0</v>
      </c>
      <c r="H77" s="129">
        <v>0</v>
      </c>
      <c r="I77" s="129">
        <v>0</v>
      </c>
      <c r="J77" s="129">
        <v>0</v>
      </c>
      <c r="K77" s="129">
        <v>0</v>
      </c>
    </row>
    <row r="81" spans="4:10" ht="12.75">
      <c r="D81" t="s">
        <v>98</v>
      </c>
      <c r="E81" t="s">
        <v>99</v>
      </c>
      <c r="G81" t="s">
        <v>99</v>
      </c>
      <c r="H81" t="s">
        <v>100</v>
      </c>
      <c r="J81" t="s">
        <v>101</v>
      </c>
    </row>
    <row r="82" ht="13.5" thickBot="1"/>
    <row r="83" spans="3:4" ht="13.5" thickBot="1">
      <c r="C83" s="146" t="s">
        <v>95</v>
      </c>
      <c r="D83" s="147"/>
    </row>
    <row r="84" spans="3:11" ht="12.75">
      <c r="C84" s="127"/>
      <c r="D84" s="26"/>
      <c r="E84" s="127"/>
      <c r="F84" s="25" t="s">
        <v>5</v>
      </c>
      <c r="G84" s="26"/>
      <c r="H84" s="127"/>
      <c r="I84" s="25" t="s">
        <v>24</v>
      </c>
      <c r="J84" s="26"/>
      <c r="K84" s="137" t="s">
        <v>93</v>
      </c>
    </row>
    <row r="85" spans="3:12" ht="12.75">
      <c r="C85" s="130"/>
      <c r="D85" s="28"/>
      <c r="E85" s="130" t="s">
        <v>21</v>
      </c>
      <c r="F85" s="2" t="s">
        <v>22</v>
      </c>
      <c r="G85" s="28" t="s">
        <v>23</v>
      </c>
      <c r="H85" s="130" t="s">
        <v>21</v>
      </c>
      <c r="I85" s="2" t="s">
        <v>22</v>
      </c>
      <c r="J85" s="28" t="s">
        <v>23</v>
      </c>
      <c r="K85" s="138" t="s">
        <v>94</v>
      </c>
      <c r="L85" t="s">
        <v>97</v>
      </c>
    </row>
    <row r="86" spans="3:13" ht="12.75">
      <c r="C86" s="130" t="s">
        <v>15</v>
      </c>
      <c r="D86" s="133">
        <v>1</v>
      </c>
      <c r="E86" s="131">
        <f>E3-$F3</f>
        <v>-0.005762199999999999</v>
      </c>
      <c r="F86" s="132">
        <f>F3-$F3</f>
        <v>0</v>
      </c>
      <c r="G86" s="133">
        <f>G3-$F3</f>
        <v>0.0018174999999999997</v>
      </c>
      <c r="H86" s="131">
        <f aca="true" t="shared" si="0" ref="H86:J93">H3-$I3</f>
        <v>-0.0045246999999999996</v>
      </c>
      <c r="I86" s="132">
        <f t="shared" si="0"/>
        <v>0</v>
      </c>
      <c r="J86" s="133">
        <f t="shared" si="0"/>
        <v>0.0110124</v>
      </c>
      <c r="K86" s="139">
        <v>-4.9460454</v>
      </c>
      <c r="L86" t="s">
        <v>15</v>
      </c>
      <c r="M86" t="s">
        <v>102</v>
      </c>
    </row>
    <row r="87" spans="3:13" ht="12.75">
      <c r="C87" s="130" t="s">
        <v>16</v>
      </c>
      <c r="D87" s="133">
        <v>2</v>
      </c>
      <c r="E87" s="131">
        <f aca="true" t="shared" si="1" ref="E87:E93">E4-F4</f>
        <v>-0.0117538</v>
      </c>
      <c r="F87" s="132">
        <f aca="true" t="shared" si="2" ref="F87:G93">F4-$F4</f>
        <v>0</v>
      </c>
      <c r="G87" s="133">
        <f t="shared" si="2"/>
        <v>-0.004647</v>
      </c>
      <c r="H87" s="131">
        <f t="shared" si="0"/>
        <v>-0.009299599999999963</v>
      </c>
      <c r="I87" s="132">
        <f t="shared" si="0"/>
        <v>0</v>
      </c>
      <c r="J87" s="133">
        <f t="shared" si="0"/>
        <v>0.016288199999999975</v>
      </c>
      <c r="K87" s="139">
        <v>16.9981995</v>
      </c>
      <c r="L87" t="s">
        <v>16</v>
      </c>
      <c r="M87" t="s">
        <v>102</v>
      </c>
    </row>
    <row r="88" spans="3:13" ht="12.75">
      <c r="C88" s="130" t="s">
        <v>18</v>
      </c>
      <c r="D88" s="133">
        <v>3</v>
      </c>
      <c r="E88" s="131">
        <f t="shared" si="1"/>
        <v>-0.006579700000000001</v>
      </c>
      <c r="F88" s="132">
        <f t="shared" si="2"/>
        <v>0</v>
      </c>
      <c r="G88" s="133">
        <f t="shared" si="2"/>
        <v>-0.001836200000000003</v>
      </c>
      <c r="H88" s="131">
        <f t="shared" si="0"/>
        <v>-0.014997400000000001</v>
      </c>
      <c r="I88" s="132">
        <f t="shared" si="0"/>
        <v>0</v>
      </c>
      <c r="J88" s="133">
        <f t="shared" si="0"/>
        <v>0.012062900000000001</v>
      </c>
      <c r="K88" s="139">
        <v>6.6976161</v>
      </c>
      <c r="L88" t="s">
        <v>18</v>
      </c>
      <c r="M88" t="s">
        <v>102</v>
      </c>
    </row>
    <row r="89" spans="3:13" ht="13.5" thickBot="1">
      <c r="C89" s="130" t="s">
        <v>17</v>
      </c>
      <c r="D89" s="133">
        <v>4</v>
      </c>
      <c r="E89" s="131">
        <f t="shared" si="1"/>
        <v>-0.0010520000000000043</v>
      </c>
      <c r="F89" s="132">
        <f t="shared" si="2"/>
        <v>0</v>
      </c>
      <c r="G89" s="133">
        <f t="shared" si="2"/>
        <v>0.004639399999999995</v>
      </c>
      <c r="H89" s="131">
        <f t="shared" si="0"/>
        <v>0.002475900000000031</v>
      </c>
      <c r="I89" s="132">
        <f t="shared" si="0"/>
        <v>0</v>
      </c>
      <c r="J89" s="133">
        <f t="shared" si="0"/>
        <v>-0.006446599999999969</v>
      </c>
      <c r="K89" s="139">
        <v>28.671524</v>
      </c>
      <c r="L89" t="s">
        <v>17</v>
      </c>
      <c r="M89" t="s">
        <v>103</v>
      </c>
    </row>
    <row r="90" spans="3:13" ht="12.75">
      <c r="C90" s="127" t="s">
        <v>42</v>
      </c>
      <c r="D90" s="144">
        <v>5</v>
      </c>
      <c r="E90" s="142">
        <f t="shared" si="1"/>
        <v>0.004946399999999997</v>
      </c>
      <c r="F90" s="143">
        <f t="shared" si="2"/>
        <v>0</v>
      </c>
      <c r="G90" s="144">
        <f t="shared" si="2"/>
        <v>0.013212799999999997</v>
      </c>
      <c r="H90" s="142">
        <f t="shared" si="0"/>
        <v>0.0142226</v>
      </c>
      <c r="I90" s="143">
        <f t="shared" si="0"/>
        <v>0</v>
      </c>
      <c r="J90" s="144">
        <f t="shared" si="0"/>
        <v>-0.0068849</v>
      </c>
      <c r="K90" s="145">
        <v>-4.2135735</v>
      </c>
      <c r="L90" t="s">
        <v>18</v>
      </c>
      <c r="M90" t="s">
        <v>103</v>
      </c>
    </row>
    <row r="91" spans="3:13" ht="12.75">
      <c r="C91" s="130" t="s">
        <v>43</v>
      </c>
      <c r="D91" s="133">
        <v>6</v>
      </c>
      <c r="E91" s="131">
        <f t="shared" si="1"/>
        <v>-0.015110600000000002</v>
      </c>
      <c r="F91" s="132">
        <f t="shared" si="2"/>
        <v>0</v>
      </c>
      <c r="G91" s="133">
        <f t="shared" si="2"/>
        <v>-0.006966300000000002</v>
      </c>
      <c r="H91" s="131">
        <f t="shared" si="0"/>
        <v>-0.011076799999999998</v>
      </c>
      <c r="I91" s="132">
        <f t="shared" si="0"/>
        <v>0</v>
      </c>
      <c r="J91" s="133">
        <f t="shared" si="0"/>
        <v>0.02257329999999999</v>
      </c>
      <c r="K91" s="139">
        <v>16.807415</v>
      </c>
      <c r="L91" t="s">
        <v>17</v>
      </c>
      <c r="M91" t="s">
        <v>102</v>
      </c>
    </row>
    <row r="92" spans="3:13" ht="12.75">
      <c r="C92" s="130" t="s">
        <v>45</v>
      </c>
      <c r="D92" s="133">
        <v>7</v>
      </c>
      <c r="E92" s="131">
        <f t="shared" si="1"/>
        <v>0.004980199999999997</v>
      </c>
      <c r="F92" s="132">
        <f t="shared" si="2"/>
        <v>0</v>
      </c>
      <c r="G92" s="133">
        <f t="shared" si="2"/>
        <v>0.010038499999999999</v>
      </c>
      <c r="H92" s="131">
        <f t="shared" si="0"/>
        <v>0.005778</v>
      </c>
      <c r="I92" s="132">
        <f t="shared" si="0"/>
        <v>0</v>
      </c>
      <c r="J92" s="133">
        <f t="shared" si="0"/>
        <v>0.0008666000000000004</v>
      </c>
      <c r="K92" s="139">
        <v>6.0213871</v>
      </c>
      <c r="L92" t="s">
        <v>15</v>
      </c>
      <c r="M92" t="s">
        <v>103</v>
      </c>
    </row>
    <row r="93" spans="3:13" ht="13.5" thickBot="1">
      <c r="C93" s="141" t="s">
        <v>44</v>
      </c>
      <c r="D93" s="136">
        <v>8</v>
      </c>
      <c r="E93" s="134">
        <f t="shared" si="1"/>
        <v>-0.002431799999999998</v>
      </c>
      <c r="F93" s="135">
        <f t="shared" si="2"/>
        <v>0</v>
      </c>
      <c r="G93" s="136">
        <f t="shared" si="2"/>
        <v>0.004440300000000001</v>
      </c>
      <c r="H93" s="134">
        <f t="shared" si="0"/>
        <v>0.004758700000000005</v>
      </c>
      <c r="I93" s="135">
        <f t="shared" si="0"/>
        <v>0</v>
      </c>
      <c r="J93" s="136">
        <f t="shared" si="0"/>
        <v>0.0015591000000000355</v>
      </c>
      <c r="K93" s="140">
        <v>28.8086205</v>
      </c>
      <c r="L93" t="s">
        <v>16</v>
      </c>
      <c r="M93" t="s">
        <v>103</v>
      </c>
    </row>
    <row r="94" ht="13.5" thickBot="1"/>
    <row r="95" spans="3:4" ht="13.5" thickBot="1">
      <c r="C95" s="146" t="s">
        <v>96</v>
      </c>
      <c r="D95" s="147"/>
    </row>
    <row r="96" spans="3:11" ht="12.75">
      <c r="C96" s="127" t="s">
        <v>15</v>
      </c>
      <c r="D96" s="25">
        <v>1</v>
      </c>
      <c r="E96" s="142">
        <v>-0.0029532458854208614</v>
      </c>
      <c r="F96" s="143">
        <v>0</v>
      </c>
      <c r="G96" s="144">
        <v>0.006046754114579139</v>
      </c>
      <c r="H96" s="142">
        <v>0.00181437379860384</v>
      </c>
      <c r="I96" s="143">
        <v>0</v>
      </c>
      <c r="J96" s="144">
        <v>0.004185626201396161</v>
      </c>
      <c r="K96" s="144">
        <v>-4.8</v>
      </c>
    </row>
    <row r="97" spans="3:11" ht="12.75">
      <c r="C97" s="130" t="s">
        <v>16</v>
      </c>
      <c r="D97" s="2">
        <v>2</v>
      </c>
      <c r="E97" s="131">
        <v>-0.008068394653932916</v>
      </c>
      <c r="F97" s="132">
        <v>0</v>
      </c>
      <c r="G97" s="133">
        <v>-6.839465393291544E-05</v>
      </c>
      <c r="H97" s="131">
        <v>-0.0030518840668170527</v>
      </c>
      <c r="I97" s="132">
        <v>0</v>
      </c>
      <c r="J97" s="133">
        <v>0.009051884066817053</v>
      </c>
      <c r="K97" s="133">
        <v>17.37</v>
      </c>
    </row>
    <row r="98" spans="3:11" ht="12.75">
      <c r="C98" s="130" t="s">
        <v>17</v>
      </c>
      <c r="D98" s="2">
        <v>4</v>
      </c>
      <c r="E98" s="131">
        <v>-0.007257074462579527</v>
      </c>
      <c r="F98" s="132">
        <v>0</v>
      </c>
      <c r="G98" s="133">
        <v>-0.0012570744625795265</v>
      </c>
      <c r="H98" s="131">
        <v>-0.0067122624018045125</v>
      </c>
      <c r="I98" s="132">
        <v>0</v>
      </c>
      <c r="J98" s="133">
        <v>0.0067122624018045125</v>
      </c>
      <c r="K98" s="133">
        <v>28.96</v>
      </c>
    </row>
    <row r="99" spans="3:11" ht="13.5" thickBot="1">
      <c r="C99" s="141" t="s">
        <v>18</v>
      </c>
      <c r="D99" s="30">
        <v>3</v>
      </c>
      <c r="E99" s="134">
        <v>0.0007742796501843585</v>
      </c>
      <c r="F99" s="135">
        <v>0</v>
      </c>
      <c r="G99" s="136">
        <v>0.003774279650184359</v>
      </c>
      <c r="H99" s="134">
        <v>-0.0021245819396804454</v>
      </c>
      <c r="I99" s="135">
        <v>0</v>
      </c>
      <c r="J99" s="136">
        <v>0.0021245819396804454</v>
      </c>
      <c r="K99" s="136">
        <v>6.28</v>
      </c>
    </row>
    <row r="100" spans="3:11" ht="12.75">
      <c r="C100" s="127" t="s">
        <v>42</v>
      </c>
      <c r="D100" s="25">
        <v>5</v>
      </c>
      <c r="E100" s="142">
        <v>-0.004774279650184359</v>
      </c>
      <c r="F100" s="143">
        <v>0</v>
      </c>
      <c r="G100" s="144">
        <v>0.005225720349815641</v>
      </c>
      <c r="H100" s="142">
        <v>0.0021245819396804454</v>
      </c>
      <c r="I100" s="143">
        <v>0</v>
      </c>
      <c r="J100" s="144">
        <v>0.0028754180603195543</v>
      </c>
      <c r="K100" s="26">
        <v>-4.8</v>
      </c>
    </row>
    <row r="101" spans="3:11" ht="12.75">
      <c r="C101" s="130" t="s">
        <v>43</v>
      </c>
      <c r="D101" s="2">
        <v>6</v>
      </c>
      <c r="E101" s="131">
        <v>-0.010742925537420473</v>
      </c>
      <c r="F101" s="132">
        <v>0</v>
      </c>
      <c r="G101" s="133">
        <v>-0.0017429255374204736</v>
      </c>
      <c r="H101" s="131">
        <v>-0.0012877375981954872</v>
      </c>
      <c r="I101" s="132">
        <v>0</v>
      </c>
      <c r="J101" s="133">
        <v>0.010287737598195488</v>
      </c>
      <c r="K101" s="28">
        <v>17.37</v>
      </c>
    </row>
    <row r="102" spans="3:11" ht="12.75">
      <c r="C102" s="130" t="s">
        <v>44</v>
      </c>
      <c r="D102" s="2">
        <v>8</v>
      </c>
      <c r="E102" s="131">
        <v>-0.007931605346067084</v>
      </c>
      <c r="F102" s="132">
        <v>0</v>
      </c>
      <c r="G102" s="133">
        <v>-0.0019316053460670846</v>
      </c>
      <c r="H102" s="131">
        <v>-0.004948115933182947</v>
      </c>
      <c r="I102" s="132">
        <v>0</v>
      </c>
      <c r="J102" s="133">
        <v>0.004948115933182947</v>
      </c>
      <c r="K102" s="28">
        <v>28.96</v>
      </c>
    </row>
    <row r="103" spans="3:11" ht="13.5" thickBot="1">
      <c r="C103" s="141" t="s">
        <v>45</v>
      </c>
      <c r="D103" s="30">
        <v>7</v>
      </c>
      <c r="E103" s="134">
        <v>-0.0010467541145791385</v>
      </c>
      <c r="F103" s="135">
        <v>0</v>
      </c>
      <c r="G103" s="136">
        <v>0.0029532458854208614</v>
      </c>
      <c r="H103" s="134">
        <v>-0.00181437379860384</v>
      </c>
      <c r="I103" s="135">
        <v>0</v>
      </c>
      <c r="J103" s="136">
        <v>-0.00018562620139616004</v>
      </c>
      <c r="K103" s="31">
        <v>6.28</v>
      </c>
    </row>
    <row r="104" spans="3:11" ht="12.75">
      <c r="C104" s="2"/>
      <c r="D104" s="2"/>
      <c r="E104" s="132"/>
      <c r="F104" s="132"/>
      <c r="G104" s="132"/>
      <c r="H104" s="132"/>
      <c r="I104" s="132"/>
      <c r="J104" s="132"/>
      <c r="K104" s="2"/>
    </row>
    <row r="105" spans="5:9" ht="12.75">
      <c r="E105" t="s">
        <v>105</v>
      </c>
      <c r="I105" t="s">
        <v>106</v>
      </c>
    </row>
    <row r="106" spans="3:10" ht="12.75">
      <c r="C106" t="s">
        <v>104</v>
      </c>
      <c r="D106" t="s">
        <v>77</v>
      </c>
      <c r="E106" t="s">
        <v>78</v>
      </c>
      <c r="F106" t="s">
        <v>79</v>
      </c>
      <c r="H106" t="s">
        <v>77</v>
      </c>
      <c r="I106" t="s">
        <v>78</v>
      </c>
      <c r="J106" t="s">
        <v>79</v>
      </c>
    </row>
    <row r="107" spans="3:10" ht="12.75">
      <c r="C107" t="s">
        <v>52</v>
      </c>
      <c r="D107" s="56">
        <v>-3.76356079258677</v>
      </c>
      <c r="E107" s="56">
        <v>0</v>
      </c>
      <c r="F107" s="56">
        <v>5.486438517474375</v>
      </c>
      <c r="G107" s="56"/>
      <c r="H107" s="56">
        <v>0.6765001770332834</v>
      </c>
      <c r="I107" s="56">
        <v>0</v>
      </c>
      <c r="J107" s="56">
        <v>7.198499171414292</v>
      </c>
    </row>
    <row r="108" spans="3:10" ht="12.75">
      <c r="C108" t="s">
        <v>54</v>
      </c>
      <c r="D108" s="56">
        <v>-8.5135627459186</v>
      </c>
      <c r="E108" s="56">
        <v>0</v>
      </c>
      <c r="F108" s="56">
        <v>-0.5135587414190769</v>
      </c>
      <c r="G108" s="56"/>
      <c r="H108" s="56">
        <v>0.6765001770332834</v>
      </c>
      <c r="I108" s="56">
        <v>0</v>
      </c>
      <c r="J108" s="56">
        <v>7.198499171414292</v>
      </c>
    </row>
    <row r="109" spans="3:10" ht="12.75">
      <c r="C109" t="s">
        <v>56</v>
      </c>
      <c r="D109" s="56">
        <v>-6.486444336103113</v>
      </c>
      <c r="E109" s="56">
        <v>0</v>
      </c>
      <c r="F109" s="56">
        <v>-0.236441209319448</v>
      </c>
      <c r="G109" s="56"/>
      <c r="H109" s="56">
        <v>-4.301498563817243</v>
      </c>
      <c r="I109" s="56">
        <v>0</v>
      </c>
      <c r="J109" s="56">
        <v>1.9265001790794654</v>
      </c>
    </row>
    <row r="110" spans="3:10" ht="12.75">
      <c r="C110" t="s">
        <v>58</v>
      </c>
      <c r="D110" s="56">
        <v>-0.4864416917395817</v>
      </c>
      <c r="E110" s="56">
        <v>0</v>
      </c>
      <c r="F110" s="56">
        <v>3.0135571672185404</v>
      </c>
      <c r="G110" s="56"/>
      <c r="H110" s="56">
        <v>-4.301498563817243</v>
      </c>
      <c r="I110" s="56">
        <v>0</v>
      </c>
      <c r="J110" s="56">
        <v>1.9265001790794654</v>
      </c>
    </row>
    <row r="112" ht="12.75">
      <c r="C112" t="s">
        <v>107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NIKHEF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vreeswijk</dc:creator>
  <cp:keywords/>
  <dc:description/>
  <cp:lastModifiedBy>marcel vreeswijk</cp:lastModifiedBy>
  <cp:lastPrinted>2001-06-25T10:03:07Z</cp:lastPrinted>
  <dcterms:created xsi:type="dcterms:W3CDTF">2000-08-09T07:22:07Z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